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1"/>
  </bookViews>
  <sheets>
    <sheet name="Доходы" sheetId="1" r:id="rId1"/>
    <sheet name="Расходы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<sst xmlns="http://schemas.openxmlformats.org/spreadsheetml/2006/main" count="1315" uniqueCount="349">
  <si>
    <t>Кочевского муниципального района</t>
  </si>
  <si>
    <t>Приложение № 2</t>
  </si>
  <si>
    <t>Код видов расходов</t>
  </si>
  <si>
    <t>Источник финансового обеспечения</t>
  </si>
  <si>
    <t>111 Фонд оплаты труда учреждений</t>
  </si>
  <si>
    <t>Единая субвенция на выполнение отдельных государственных полномочий в сфере образования</t>
  </si>
  <si>
    <t>№ п/п</t>
  </si>
  <si>
    <t>Должность</t>
  </si>
  <si>
    <t>Установленная численность, единиц</t>
  </si>
  <si>
    <t>Среднемесячный размер оплаты труда на одного работника, руб.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</si>
  <si>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</si>
  <si>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</si>
  <si>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</si>
  <si>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</si>
  <si>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</si>
  <si>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</si>
  <si>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</si>
  <si>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Надбавка за стаж работы в районах, приравненных к районам Крайнего Севера</t>
  </si>
  <si>
    <t>Фонд оплаты труда в год, руб. ((гр. 3 х гр. 4) + гр. 9 + гр. 10)*12</t>
  </si>
  <si>
    <t>Директор</t>
  </si>
  <si>
    <t>ИТОГО:</t>
  </si>
  <si>
    <t>х</t>
  </si>
  <si>
    <t xml:space="preserve">119 Взносы по обязательному социальному страхованию на выплаты по оплате труда работников и </t>
  </si>
  <si>
    <t>иные выплаты работникам учреждений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</si>
  <si>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</si>
  <si>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</si>
  <si>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</si>
  <si>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</si>
  <si>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(гр. 3 х гр. 4 х гр. 5)</t>
  </si>
  <si>
    <t>Пособие по уходу за ребенком до 1,5 лет</t>
  </si>
  <si>
    <t>страхования Российской Федерации, в Федеральный фонд обязательного медицинского страхования (КОСГУ 213)</t>
  </si>
  <si>
    <t>Сумма взноса, руб.</t>
  </si>
  <si>
    <t>Размер базы для начисления страховых взносов, руб</t>
  </si>
  <si>
    <t>Наименование государственного внебюджетного фонда</t>
  </si>
  <si>
    <t>в том числе:                                                                                                                                   по ставке 22 %</t>
  </si>
  <si>
    <t>по ставке 10 %</t>
  </si>
  <si>
    <t>1.1.</t>
  </si>
  <si>
    <t>1.2.</t>
  </si>
  <si>
    <t>1.3.</t>
  </si>
  <si>
    <t>Страховые взносы в Пенсионный фонд Российской Федерации, всего:</t>
  </si>
  <si>
    <t>с применением пониженных тарифов в Пенсионный фонд Российской Федерации для отдельных категорий плательщиков</t>
  </si>
  <si>
    <t xml:space="preserve">Страховые взносы в Фонд социального страхования Российской Федерации, всего </t>
  </si>
  <si>
    <t>в том числе: 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2,9 %</t>
  </si>
  <si>
    <t>с применением ставки взносов в Фонд социального страхования Российской Федерации по ставке 0 %</t>
  </si>
  <si>
    <t>обязательное социальное страхование от несчастных случаев на производстве и профессиональнх заболеваний по ставке 0,2 %</t>
  </si>
  <si>
    <t>обязательное социальное страхование от несчастных случаев на производстве и профессиональнх заболеваний по ставке 0,_ % &lt;*&gt;</t>
  </si>
  <si>
    <t>Страховые взносы в Федеральный фонд обязательного медицинского страхования по ставке 5,1 %</t>
  </si>
  <si>
    <t>2.1.</t>
  </si>
  <si>
    <t>2.2.</t>
  </si>
  <si>
    <t>2.3.</t>
  </si>
  <si>
    <t>2.4.</t>
  </si>
  <si>
    <t xml:space="preserve">ИТОГО: </t>
  </si>
  <si>
    <t>&lt;*&gt; Указываются страховые тарифы, дифференцированные по классам профессионального риска, установленные</t>
  </si>
  <si>
    <t>Федеральным законом от 22 декабря 2005 г. № 179-ФЗ "О страховых взносах на обязательное социальное страхование</t>
  </si>
  <si>
    <t>от несчастных случаев на производстве и профессиональных заболеваний на 2006 год" (Собрание законодательства</t>
  </si>
  <si>
    <t>Российской Федерации, 2005, № 52, ст. 5592; 2015, № 51, ст. 7233)</t>
  </si>
  <si>
    <t>Субсидия на предоставление социальных гарантий и льгот педагогическим работникам ОУ</t>
  </si>
  <si>
    <t>112 Иные выплаты персоналу учреждений, за исключением фонда оплаты труда</t>
  </si>
  <si>
    <t>Субсидия на финансовое обеспечение выполнения муниципального задания на оказание муниципаль-</t>
  </si>
  <si>
    <t>ных услуг</t>
  </si>
  <si>
    <t>Количество дней</t>
  </si>
  <si>
    <t>Количество работников, чел.</t>
  </si>
  <si>
    <t>Средний размер выплаты на одного работника в  день, руб</t>
  </si>
  <si>
    <t>Компенсация дополнительных расходов, связанных с проживанем вне места постоянного жительства (суточные) (КОСГУ 212)</t>
  </si>
  <si>
    <t>Компенсация расходов по проезду в служебные командировки (КОСГУ 226)</t>
  </si>
  <si>
    <t>Компенсация расходов по найму жилого помещения (КОСГУ 226)</t>
  </si>
  <si>
    <t>Субсидия на предоставление мер социальной поддержки педагогическим работникам по оплате жилого</t>
  </si>
  <si>
    <t>помещения и коммунальных услуг</t>
  </si>
  <si>
    <t>Размер одной выплаты, руб</t>
  </si>
  <si>
    <t>Количество выплат в год</t>
  </si>
  <si>
    <t>Общая сумма выплат, руб. (гр. 3 х гр. 4)</t>
  </si>
  <si>
    <t>Электроэнергия</t>
  </si>
  <si>
    <t>Электроотопление</t>
  </si>
  <si>
    <t>851 Уплата налога на имущество организаций и земельного налога</t>
  </si>
  <si>
    <t>Налоговая база, руб.</t>
  </si>
  <si>
    <t>Ставка налога, %</t>
  </si>
  <si>
    <t>Сумма исчисленного налога, подлежащего уплате, руб.</t>
  </si>
  <si>
    <t>244 Прочая закупка товаров, работ и услуг</t>
  </si>
  <si>
    <t>Количество номеров</t>
  </si>
  <si>
    <t>Количество платежей в год</t>
  </si>
  <si>
    <t>Стоимость за единицу, руб.</t>
  </si>
  <si>
    <t>Услуги связи</t>
  </si>
  <si>
    <t>Количество услуг перевозки (часов)</t>
  </si>
  <si>
    <t>Цена услуги перевозки, руб.</t>
  </si>
  <si>
    <t>Сумма, руб. (гр. 3 х гр. 4)</t>
  </si>
  <si>
    <t>Наименование показателей</t>
  </si>
  <si>
    <t>Размер потребления ресурсов</t>
  </si>
  <si>
    <t>Тариф (с учетом НДС), руб</t>
  </si>
  <si>
    <t>Индексация, %</t>
  </si>
  <si>
    <t>Водоснабжение (I полугодие)</t>
  </si>
  <si>
    <t>Водоснабжение (II полугодие)</t>
  </si>
  <si>
    <t>Количество работ (услуг)</t>
  </si>
  <si>
    <t>Стоимость работ (услуг), руб</t>
  </si>
  <si>
    <t>Техническое обслуживание системы автоматической пожарной сигнализации и оповещения людей о пожаре в помещениях учреждениях</t>
  </si>
  <si>
    <t>Технический мониторинг и обслуживание прибора объектового оконечного, подключенного к СПС, проведение текущего ремонта</t>
  </si>
  <si>
    <t>Обслуживание и техническая поддержка контролирующих устройств за режимами труда и отдыха водителей</t>
  </si>
  <si>
    <t>Услуги по сбору, транспортировке и обезвреживанию ртутьсодержащих отходов</t>
  </si>
  <si>
    <t>Стоимость услуги, руб</t>
  </si>
  <si>
    <t>Количество договоров</t>
  </si>
  <si>
    <t>Охранные услуги (кнопка тревожного сигнала)</t>
  </si>
  <si>
    <t>Техническое обслуживание комплекса технических средств тревожной сигнализации</t>
  </si>
  <si>
    <t>Предрейсовый осмотр водителей</t>
  </si>
  <si>
    <t>Образовательные услуги, в том числе курсы повышения квалификации</t>
  </si>
  <si>
    <t>Акарицидная обработка территории лагеря с дневным пребыванием детей</t>
  </si>
  <si>
    <t>Приобретение программных продуктов</t>
  </si>
  <si>
    <t>Средняя стоимость, руб</t>
  </si>
  <si>
    <t>Количество</t>
  </si>
  <si>
    <t>Продукты питания</t>
  </si>
  <si>
    <t>семей (питание)</t>
  </si>
  <si>
    <t xml:space="preserve">Субсидия на предоставление мер социальной поддержки учащимся из многодетных малоимущих </t>
  </si>
  <si>
    <t>Приносящая доход деятельность</t>
  </si>
  <si>
    <t>Техническое обслуживание и ремонт систем видеонаблюдения</t>
  </si>
  <si>
    <t>Проведение периодических медицинских осмотров, проведение медицинских лабораторных исследований биологического материала (норовирус, мазок стафилококка, ОКИ-скрин)</t>
  </si>
  <si>
    <t>Учебники</t>
  </si>
  <si>
    <t xml:space="preserve">Дератизация </t>
  </si>
  <si>
    <t>Техническое обслуживание навигационных блоков</t>
  </si>
  <si>
    <t>Дотации</t>
  </si>
  <si>
    <t>Субвенции</t>
  </si>
  <si>
    <t>нетрудоспособности за счет средств работодателя) (КОСГУ 266)</t>
  </si>
  <si>
    <t xml:space="preserve">1.2 Расчеты (обоснования) расходов на социальные пособия и компенсации персоналу в денежной форме (пособие за первые три дня временной </t>
  </si>
  <si>
    <t>Пособие за три дня временной нетрудоспособности за счет средств работодателя</t>
  </si>
  <si>
    <t>1.4. Расчеты (обоснования) страховых взносов на обязательное страхование в Пенсионный фонд Российской федерации, в Фонд социального</t>
  </si>
  <si>
    <t>1.5 Расчеты (обоснования) расходов на оплату труда (КОСГУ 211)</t>
  </si>
  <si>
    <t>1.6 Расчеты (обоснования) страховых взносов на обязательное страхование в Пенсионный фонд Российской федерации, в Фонд социального</t>
  </si>
  <si>
    <t>Продукты питания (КОСГУ 342)</t>
  </si>
  <si>
    <t>Техническое обслуживание, диагностика и ремонт автотранспортных средств</t>
  </si>
  <si>
    <t>Увеличение стоимости лекарственных препаратов и материалов, применяемых в медицинских целях</t>
  </si>
  <si>
    <t>Увеличение стоимости прочих материальных запасов однократного применения</t>
  </si>
  <si>
    <t>к Порядку составления</t>
  </si>
  <si>
    <t>и утверждения плана</t>
  </si>
  <si>
    <t>финансово - хозяйственной</t>
  </si>
  <si>
    <t>деятельности муниципальных бюджетных</t>
  </si>
  <si>
    <t>учреждений, находящихся в ведении администрации</t>
  </si>
  <si>
    <t>от 01.11.2019г. № 782-293-01-01</t>
  </si>
  <si>
    <t>Обоснования (расчеты)</t>
  </si>
  <si>
    <t>к Плану финансово - хозяйственной деятельности Учреждения</t>
  </si>
  <si>
    <t>I. Обоснования (расчеты) плановых показателей поступлений.</t>
  </si>
  <si>
    <t>Наименование показателя</t>
  </si>
  <si>
    <t>Объем (ед.)</t>
  </si>
  <si>
    <t>Нормативные затраты (руб.)</t>
  </si>
  <si>
    <t>Сумма</t>
  </si>
  <si>
    <t>1. Обоснования (расчеты) плановых показателей субсидии на финансовое обеспечение выполнения (муниципального) задания</t>
  </si>
  <si>
    <t>Х</t>
  </si>
  <si>
    <t>2. Обоснования (расчеты) плановых показателей субсидии на иные цели</t>
  </si>
  <si>
    <t>Субсидия на предоставление мер социальной поддержки учащимся с ограниченными возможностями здоровья</t>
  </si>
  <si>
    <t>Субсидия на монтаж автономной системы оповещения и управления эвакуации людей</t>
  </si>
  <si>
    <t>Единая субвенция на образование (меры социальной поддержки педагогическим работникам)</t>
  </si>
  <si>
    <t>Субвенция на оплату жилого помещения и коммунальных услуг педагогическим работникам, проживающим в сельской местности</t>
  </si>
  <si>
    <t>3. Обоснования (расчеты) плановых показателей поступлений от оказания услуг на платной основе</t>
  </si>
  <si>
    <t>Содержание, присмотр и уход воспитанника</t>
  </si>
  <si>
    <t>Организация горячего питания учащегося</t>
  </si>
  <si>
    <t>II Расчеты (обоснования) плановых показателей выплат</t>
  </si>
  <si>
    <t>КБК</t>
  </si>
  <si>
    <t xml:space="preserve">1. Расчеты (обоснования) выплат персоналу </t>
  </si>
  <si>
    <t>1.3 Расчеты (обоснования) выплат персоналу по уходу за ребенком</t>
  </si>
  <si>
    <t>КОСГУ</t>
  </si>
  <si>
    <t xml:space="preserve">111 Фонд оплаты труда учреждений                                                                                                                                </t>
  </si>
  <si>
    <t xml:space="preserve">Субсидия на предоставление социальных гарантий и льгот педагогическим работникам ОУ                         </t>
  </si>
  <si>
    <t xml:space="preserve">244 Прочая закупка товаров, работ и услуг                                                                                                                    </t>
  </si>
  <si>
    <t xml:space="preserve">здоровья                                                                                                                                                                                  </t>
  </si>
  <si>
    <t xml:space="preserve">Субсидия на предоставление мер социальной поддержки учащимся с ограниченными возможностями  </t>
  </si>
  <si>
    <t xml:space="preserve">992 1003 01201 07250 612                                                                                                                                                      </t>
  </si>
  <si>
    <t xml:space="preserve">244 Прочая закупка товаров, работ и услуг                                                                                                                   </t>
  </si>
  <si>
    <t xml:space="preserve">Субсидия на предоставление мер социальной поддержки учащимся из малоимущих семей (питание)      </t>
  </si>
  <si>
    <t xml:space="preserve">992 0702 01201 07020 611                                                                                                                                                      </t>
  </si>
  <si>
    <t>Объект</t>
  </si>
  <si>
    <t>Оплата иных услуг на основании заключаемых договоров</t>
  </si>
  <si>
    <t xml:space="preserve">Горюче-смазочные материалы </t>
  </si>
  <si>
    <t>Строительные материалы</t>
  </si>
  <si>
    <t xml:space="preserve">Спецодежда </t>
  </si>
  <si>
    <t xml:space="preserve">Мягкий инвентарь </t>
  </si>
  <si>
    <t xml:space="preserve">Запасные части </t>
  </si>
  <si>
    <t xml:space="preserve">Канцелярские товары </t>
  </si>
  <si>
    <t xml:space="preserve">Хозяйственные товары (уборочно-хозяйственный инвентарь, чистящие и моющие средства, средства для стирки, туалетная бумага, салфетки…) </t>
  </si>
  <si>
    <t xml:space="preserve">Прочие материальные запасы (материальные ценности, которые не могут быть использованы как хоз. товары, стройматериалы, топливо, запасные части в организации, но имеют свое значение </t>
  </si>
  <si>
    <t>1.9 Расчеты (обоснования) выплат персоналу при направлении в служебные командировки</t>
  </si>
  <si>
    <t>Педагогические работники</t>
  </si>
  <si>
    <t>Младший обслуживающий персонал</t>
  </si>
  <si>
    <t xml:space="preserve">992 0701 01201 2Н020 611                                                                                                                                                      </t>
  </si>
  <si>
    <t>Приобретение материальных запасов (игрушки)</t>
  </si>
  <si>
    <t>Приобретение материальных запасов (канцтовары...)</t>
  </si>
  <si>
    <t xml:space="preserve">992 0702 01201 2Н020 611                                                                                                                                                      </t>
  </si>
  <si>
    <t>Учебно - наглядное пособие</t>
  </si>
  <si>
    <t>Воспитатели</t>
  </si>
  <si>
    <t>садик</t>
  </si>
  <si>
    <t>школа</t>
  </si>
  <si>
    <t>дотации</t>
  </si>
  <si>
    <t>целевые</t>
  </si>
  <si>
    <t>1.1 Расчеты (обоснования) расходов на оплату труда (КОСГУ 211)</t>
  </si>
  <si>
    <t>КВР</t>
  </si>
  <si>
    <t>1.7 Расчеты (обоснования) расходов на оплату труда (КОСГУ 211)</t>
  </si>
  <si>
    <t>1.8 Расчеты (обоснования) страховых взносов на обязательное страхование в Пенсионный фонд Российской федерации, в Фонд социального</t>
  </si>
  <si>
    <t>2. Расчеты (обоснования) расходов на социальные и иные выплаты населению</t>
  </si>
  <si>
    <t xml:space="preserve">3. Расчеты (обоснования) расходов на уплату налогов, сборов и иных платежей </t>
  </si>
  <si>
    <t>Налог на имущество</t>
  </si>
  <si>
    <t>3.1 Расчеты (обоснования) расходов на оплату налога на имущество, земельного налога</t>
  </si>
  <si>
    <t>Земельный налог</t>
  </si>
  <si>
    <t>Транспортный налог</t>
  </si>
  <si>
    <t xml:space="preserve">Уплата государственной пошлины и сборов, разного рода платежей в бюджеты всех уровней </t>
  </si>
  <si>
    <t>3.2 Расчеты (обоснования) расходов на оплату прочих налогов и сборов</t>
  </si>
  <si>
    <t xml:space="preserve">852 Уплата прочих налогов и сборов                                                                                                                                </t>
  </si>
  <si>
    <t>4. Расчет (обоснование) прочих расходов (кроме расходов на закупку товаров, работ и услуг)</t>
  </si>
  <si>
    <t xml:space="preserve">853 Уплата иных платежей                                                                                                                                                 </t>
  </si>
  <si>
    <t>Размер одной выплаты, руб.</t>
  </si>
  <si>
    <t>Общая сумма выплат, руб.</t>
  </si>
  <si>
    <t>5. Расчет (обоснование) расходов на закупку товаров, работ и услуг</t>
  </si>
  <si>
    <t xml:space="preserve">ных услуг                                                                                                                                                                                </t>
  </si>
  <si>
    <t xml:space="preserve">5.1 Расчеты (обоснования) расходов на оплату услуг связи </t>
  </si>
  <si>
    <t xml:space="preserve">5.2 Расчеты (обоснования) расходов на оплату транспортных услуг </t>
  </si>
  <si>
    <t xml:space="preserve">5.3 Расчеты (обоснования) расходов на оплату коммунальных услуг </t>
  </si>
  <si>
    <t xml:space="preserve">5.4 Расчеты (обоснования) расходов на оплату работ, услуг по содержанию имущества </t>
  </si>
  <si>
    <t>5.5 Расчеты (обоснования) расходов на оплату прочих работ, услуг</t>
  </si>
  <si>
    <t>5.6 Расчеты (обоснования) расходов на приобретение основных средств, материальных запасов (КОСГУ 310, 341, 343, 344, 345, 346)</t>
  </si>
  <si>
    <t xml:space="preserve">5.7 Расчеты (обоснования) расходов на приобретение материальных запасов </t>
  </si>
  <si>
    <t xml:space="preserve">5.8 Расчеты (обоснования) расходов на приобретение материальных запасов </t>
  </si>
  <si>
    <t xml:space="preserve">5.9 Расчеты (обоснования) расходов на приобретение материальных запасов </t>
  </si>
  <si>
    <t xml:space="preserve">5.11 Расчеты (обоснования) расходов на приобретение материальных запасов </t>
  </si>
  <si>
    <t xml:space="preserve">5.12 Расчеты (обоснования) расходов на приобретение материальных запасов </t>
  </si>
  <si>
    <r>
      <t xml:space="preserve">Код по бюджетной классификации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</si>
  <si>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t xml:space="preserve">Источник финансового обеспечения </t>
    </r>
    <r>
      <rPr>
        <i/>
        <u val="single"/>
        <sz val="10"/>
        <color indexed="8"/>
        <rFont val="Times New Roman"/>
        <family val="1"/>
      </rPr>
      <t xml:space="preserve">            </t>
    </r>
  </si>
  <si>
    <t xml:space="preserve">Субсидии на выполнение государственного (муниципального) задания на оказание муниципальных услуг                      </t>
  </si>
  <si>
    <t xml:space="preserve">Код по бюджетной классификации </t>
  </si>
  <si>
    <t xml:space="preserve">Субсидия на предоставление мер социальной поддержки учащимся с ограниченными возможностями здоровья            </t>
  </si>
  <si>
    <t xml:space="preserve">Субсидия на монтаж автономной системы оповещения и управления эвакуации людей                                                           </t>
  </si>
  <si>
    <t xml:space="preserve">Единая субвенция на образование (меры социальной поддержки педагогическим работникам)                                              </t>
  </si>
  <si>
    <t xml:space="preserve">Единая субвенция на образование (меры социальной поддержки обучающимся из малоимущих многодетных и                             </t>
  </si>
  <si>
    <t xml:space="preserve">малоимущих семей                                                                                                                                                                                         </t>
  </si>
  <si>
    <t xml:space="preserve">Субсидия на предоставление мер социальной поддержки учащимся из малоимущих семей (питание)    </t>
  </si>
  <si>
    <t>Субсидия на предоставление мер социальной поддержки учащимся из многодетных малоимущих  семей (питание)</t>
  </si>
  <si>
    <t xml:space="preserve">сельской местности                                                                                                                                                                                         </t>
  </si>
  <si>
    <t xml:space="preserve">Субвенция на оплату жилого помещения и коммунальных услуг педагогическим работникам, проживающим в              </t>
  </si>
  <si>
    <r>
      <t xml:space="preserve">Источник финансового обеспечения </t>
    </r>
    <r>
      <rPr>
        <i/>
        <u val="single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</t>
    </r>
  </si>
  <si>
    <t xml:space="preserve">Приносящая доход деятельность                                                                                                                                                                  </t>
  </si>
  <si>
    <t xml:space="preserve">000 0000 00000 0000 130                                                                                                                                                                                   </t>
  </si>
  <si>
    <t>Муниципальные услуги (работы)</t>
  </si>
  <si>
    <t>1.1</t>
  </si>
  <si>
    <t>Дошкольное образование</t>
  </si>
  <si>
    <t>Начальное общее образование</t>
  </si>
  <si>
    <t>Основное общее образование</t>
  </si>
  <si>
    <t>1.2</t>
  </si>
  <si>
    <t>1.5</t>
  </si>
  <si>
    <t>1.6</t>
  </si>
  <si>
    <t>1.7</t>
  </si>
  <si>
    <t>2</t>
  </si>
  <si>
    <t>Затраты на содержание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</si>
  <si>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</si>
  <si>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 xml:space="preserve">1.6 Расчеты (обоснования) расходов на социальные пособия и компенсации персоналу в денежной форме (пособие за первые три дня временной </t>
  </si>
  <si>
    <t xml:space="preserve">915 1004 011022 Н020 612                                                                                                                                                                                 </t>
  </si>
  <si>
    <t xml:space="preserve">Единая субвенция на образование (компенсации части родительской платы)                                                                                </t>
  </si>
  <si>
    <t>Компенсация части родительской платы</t>
  </si>
  <si>
    <t>1.3</t>
  </si>
  <si>
    <t xml:space="preserve">915 1003 01201 07250 612                                                                                                                                                                                 </t>
  </si>
  <si>
    <t>4 чел.</t>
  </si>
  <si>
    <t xml:space="preserve">915 0314 08101 03040 612                                                                                                                                                                                 </t>
  </si>
  <si>
    <t xml:space="preserve">915 0702 01203 2Н020 612                                                                                                                                                                                 </t>
  </si>
  <si>
    <t xml:space="preserve">915 1003 01201 2Н020 612                                                                                                                                                                                 </t>
  </si>
  <si>
    <t xml:space="preserve">915 1003 01203 2С170 612                                                                                                                                                                                 </t>
  </si>
  <si>
    <t xml:space="preserve">915 0702 01501 07180 612                                                                                                                                                                                 </t>
  </si>
  <si>
    <t xml:space="preserve">Субсидия на замену покрытия кровли здания                                                                                                                                          </t>
  </si>
  <si>
    <t>Субсидия на замену покрытия кровли здания</t>
  </si>
  <si>
    <t xml:space="preserve">915 0702 01501 07180 612                                                                                                                                                                                  </t>
  </si>
  <si>
    <t xml:space="preserve">Субсидия на обустройство бетонного пола в здании гаража                                                                                                               </t>
  </si>
  <si>
    <t>Субсидия на обустройство бетонного пола в здании гаража</t>
  </si>
  <si>
    <t xml:space="preserve">915 0702 01201 2Н020 612                                                                                                                                                      </t>
  </si>
  <si>
    <t>РВ</t>
  </si>
  <si>
    <t>Учитель (отраслевая награда)</t>
  </si>
  <si>
    <t xml:space="preserve">915 0702 01201 07020 611                                                                                                                                                      </t>
  </si>
  <si>
    <t>Почтовые отправления, заказные письма</t>
  </si>
  <si>
    <t xml:space="preserve">Информационно-техническое обесмечение сети Интернет </t>
  </si>
  <si>
    <t>Доставка груза</t>
  </si>
  <si>
    <t>Ассенизация</t>
  </si>
  <si>
    <t>Обращение с ТКО</t>
  </si>
  <si>
    <t>Разработка программы экологического контроля</t>
  </si>
  <si>
    <t>Лабораторные исследования песка, овощей</t>
  </si>
  <si>
    <t>Оплата информационно-технических услуг (услуги ИТС Бюджет ПРОФ ПП 1С: Бухгалтерия государственного учреждения 8; лизензионное программное обеспечение Касперский; доступ к программе и справочно-правовому сервису СКБ Контур)</t>
  </si>
  <si>
    <t>Абонентская плата за спутниковый мониторинг автотранспорта</t>
  </si>
  <si>
    <t>Вывоз, хранение и утилизация люминисцентных ламп</t>
  </si>
  <si>
    <t>Ремонт и техническое обслуживание оргтехники, заправка и ремонт картриджей</t>
  </si>
  <si>
    <t>ГПХ</t>
  </si>
  <si>
    <t>Страхование ОСАГО</t>
  </si>
  <si>
    <t>Стулья для кабинета информатики</t>
  </si>
  <si>
    <t>Проектор</t>
  </si>
  <si>
    <t>Дрова (включая задолженность за 2019 год в сумме 100 000,00)</t>
  </si>
  <si>
    <t>ТО и регламентно - профилактический ремонт систем охранно - тревожной сигнализации</t>
  </si>
  <si>
    <t>Абонентская плата НСКО</t>
  </si>
  <si>
    <t>Контроль состояния ТСО</t>
  </si>
  <si>
    <t>Электроэнергия + твердое топливо</t>
  </si>
  <si>
    <t>5.10 Расчеты (обоснования) расходов на приобретение материальных запасов</t>
  </si>
  <si>
    <t xml:space="preserve">000 0000 00000 00000 130                                                                                                                                                       </t>
  </si>
  <si>
    <t>Штраф</t>
  </si>
  <si>
    <t>Заместитель директора по УВР</t>
  </si>
  <si>
    <t>Главный бухгалтер</t>
  </si>
  <si>
    <t xml:space="preserve">5.11 Расчеты (обоснования) расходов на оплату прочих работ, услуг </t>
  </si>
  <si>
    <t xml:space="preserve">5.12 Расчеты (обоснования) расходов на оплату прочих работ, услуг </t>
  </si>
  <si>
    <t xml:space="preserve">5.13 Расчеты (обоснования) расходов на оплату прочих работ, услуг </t>
  </si>
  <si>
    <t xml:space="preserve">5.14 Расчеты (обоснования) расходов на приобретение материальных запасов </t>
  </si>
  <si>
    <t xml:space="preserve">915 0702 0120123370  612                                                                                                                                                                                 </t>
  </si>
  <si>
    <t xml:space="preserve">учащихся и работу дошкольных дежурных групп                                                                                                                                                                                           </t>
  </si>
  <si>
    <t>Субвенция на предоставление единовременых выплат работникам ОО, обеспечившим дистанционное обучение</t>
  </si>
  <si>
    <t>Субвенция на предоставление единовременых выплат работникам ОО, обеспечившим дистанционное обучение учащихся и работу дошкольных дежурных групп</t>
  </si>
  <si>
    <t xml:space="preserve">915 0702 0120123370  612                                                                                                                                                      </t>
  </si>
  <si>
    <t xml:space="preserve">915 0701 01201 2Н020 612                                                                                                                                                      </t>
  </si>
  <si>
    <t xml:space="preserve">915 0702 01203 2Н020 612                                                                                                                                                      </t>
  </si>
  <si>
    <t>Педагогический персонал</t>
  </si>
  <si>
    <t>Игрушки</t>
  </si>
  <si>
    <t>6. Расчет (обоснование) расходов на закупку товаров, работ и услуг</t>
  </si>
  <si>
    <t>6.1 Расчеты (обоснования) расходов на приобретение основных средств, материальных запасов (КОСГУ 310, 341, 343, 344, 345, 346)</t>
  </si>
  <si>
    <t>Мебель</t>
  </si>
  <si>
    <t>Субсидия на приобретение МЗ</t>
  </si>
  <si>
    <t xml:space="preserve">915 0310 0850403130 612                                                                                                                                                                              </t>
  </si>
  <si>
    <t>Субсидия на обеспечение пожарной безопасности объектов образования и культуры</t>
  </si>
  <si>
    <t xml:space="preserve">915 0707 0140107080 612                                                                                                                                                                              </t>
  </si>
  <si>
    <t>Субсидия на реализацию МП "Развитие системы образования и патриотического воспитания в КМО"</t>
  </si>
  <si>
    <t>Организация отдыха и оздоровления детей</t>
  </si>
  <si>
    <t xml:space="preserve">915 0707 0140107150 612                                                                                                                                                                              </t>
  </si>
  <si>
    <t>Организация временнго трудоустройства несовершеннолетних граждан в возрасте от 14 до 18 лет в каникулярный период</t>
  </si>
  <si>
    <t xml:space="preserve">915 0707 014012С140 612                                                                                                                                                                              </t>
  </si>
  <si>
    <t>Мероприятия по организации оздоровления и отдыха детей</t>
  </si>
  <si>
    <t xml:space="preserve">Субсидия на оснащение охранной сигнализацией                                                                                        </t>
  </si>
  <si>
    <t xml:space="preserve">915 0702 08101 03040 612                                                                                                                                                      </t>
  </si>
  <si>
    <t>Субсидия на оснащение охранной сигнализацией</t>
  </si>
  <si>
    <t xml:space="preserve">992 1003 01202 2Н020 612                                                                                                                                                      </t>
  </si>
  <si>
    <t xml:space="preserve">Субвенция на ежемесячное денежное вознаграждение за классное руководство педагогическим работникам                         </t>
  </si>
  <si>
    <t xml:space="preserve">992 1003 01104 2Н020 612                                                                                                                                                      </t>
  </si>
  <si>
    <t xml:space="preserve">Единая субвенция на образование ( компенсация части родительской платы)                          </t>
  </si>
  <si>
    <t xml:space="preserve">915 1004 01104 2Н020 612                                                                                                                                                      </t>
  </si>
  <si>
    <t xml:space="preserve">Иные межбюджетные трансферты на организацию бесплатного горячего питания обучающихся, получающих начальное общее образование                                                     </t>
  </si>
  <si>
    <t xml:space="preserve">915 0702 01202 L3040 612                                                                                                                                                      </t>
  </si>
  <si>
    <t xml:space="preserve">5.14.1Расчеты (обоснования) расходов на приобретение материальных запасов </t>
  </si>
  <si>
    <t xml:space="preserve">20 счет </t>
  </si>
  <si>
    <t>20 счет</t>
  </si>
  <si>
    <t>21 счет</t>
  </si>
  <si>
    <t xml:space="preserve">Субсидия на организацию временного трудоустройства несовершеннолетних граждан в каникулярный период            </t>
  </si>
  <si>
    <t xml:space="preserve">915 0707 01401 07150 612                                                                                                                                                      </t>
  </si>
  <si>
    <t>Несовершеннолетние граждане</t>
  </si>
  <si>
    <t>Субсидия на организацию оздоровления и отдыха детей</t>
  </si>
  <si>
    <t>6.2  Расчеты (обоснования) расходов на приобретение материальных запасов (КОСГУ 342)</t>
  </si>
  <si>
    <t xml:space="preserve">321 Пособия, компенсации и иные социальные выплаты, не отнесенные к публичным нормативным обязательствам                                                                                                                </t>
  </si>
  <si>
    <t>Субвенция на оздоровление и отдых детей</t>
  </si>
  <si>
    <t>Приобретение путевок</t>
  </si>
  <si>
    <t>Продукты питания (КОСГУ 342)0701</t>
  </si>
  <si>
    <t>Продукты питания (КОСГУ 342)0702</t>
  </si>
  <si>
    <t>Продукты питания (КОСГУ 346)0707</t>
  </si>
  <si>
    <t>Субсидия на реализацию программ развития преобразованных муниц.образований</t>
  </si>
  <si>
    <t xml:space="preserve">Субсидия на проведение организаций в нормативное состояние </t>
  </si>
  <si>
    <t xml:space="preserve">915 0702 0150107160 612                                                                                                                                                      </t>
  </si>
  <si>
    <t xml:space="preserve">915 0412  0310104110 612                                                                                                                                                      </t>
  </si>
  <si>
    <t xml:space="preserve">Фомирование земелных участков </t>
  </si>
  <si>
    <t>Воздух и отходы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</si>
</sst>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i/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 horizontal="right"/>
    </xf>
    <xf numFmtId="4" fontId="4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vertical="top"/>
    </xf>
    <xf numFmtId="3" fontId="43" fillId="0" borderId="12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4" fontId="43" fillId="0" borderId="12" xfId="0" applyNumberFormat="1" applyFont="1" applyBorder="1" applyAlignment="1">
      <alignment/>
    </xf>
    <xf numFmtId="4" fontId="43" fillId="33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0" fontId="46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6" fillId="0" borderId="11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10" xfId="0" applyNumberFormat="1" applyFont="1" applyBorder="1" applyAlignment="1">
      <alignment vertical="top" wrapText="1"/>
    </xf>
    <xf numFmtId="4" fontId="4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right"/>
    </xf>
    <xf numFmtId="4" fontId="46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3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43" fillId="34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4" fontId="46" fillId="33" borderId="0" xfId="0" applyNumberFormat="1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4" fontId="46" fillId="33" borderId="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 vertical="top"/>
    </xf>
    <xf numFmtId="3" fontId="4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3" fontId="43" fillId="0" borderId="10" xfId="0" applyNumberFormat="1" applyFon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vertical="top"/>
    </xf>
    <xf numFmtId="3" fontId="43" fillId="0" borderId="11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" fontId="46" fillId="35" borderId="10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" fontId="43" fillId="0" borderId="11" xfId="0" applyNumberFormat="1" applyFont="1" applyBorder="1" applyAlignment="1">
      <alignment horizontal="right"/>
    </xf>
    <xf numFmtId="4" fontId="43" fillId="0" borderId="12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43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2" fontId="43" fillId="0" borderId="11" xfId="0" applyNumberFormat="1" applyFont="1" applyBorder="1" applyAlignment="1">
      <alignment horizontal="right"/>
    </xf>
    <xf numFmtId="2" fontId="43" fillId="0" borderId="1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right"/>
    </xf>
    <xf numFmtId="3" fontId="43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14" xfId="0" applyNumberFormat="1" applyFont="1" applyFill="1" applyBorder="1" applyAlignment="1">
      <alignment horizontal="center"/>
    </xf>
    <xf numFmtId="0" fontId="46" fillId="0" borderId="14" xfId="0" applyFont="1" applyFill="1" applyBorder="1" applyAlignment="1">
      <alignment horizontal="right"/>
    </xf>
    <xf numFmtId="0" fontId="43" fillId="0" borderId="0" xfId="0" applyFont="1" applyBorder="1" applyAlignment="1">
      <alignment horizontal="center" vertical="top"/>
    </xf>
    <xf numFmtId="4" fontId="43" fillId="33" borderId="0" xfId="0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3" fillId="33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4" fontId="43" fillId="33" borderId="11" xfId="0" applyNumberFormat="1" applyFont="1" applyFill="1" applyBorder="1" applyAlignment="1">
      <alignment horizontal="right" wrapText="1"/>
    </xf>
    <xf numFmtId="4" fontId="43" fillId="33" borderId="12" xfId="0" applyNumberFormat="1" applyFont="1" applyFill="1" applyBorder="1" applyAlignment="1">
      <alignment horizontal="right" wrapText="1"/>
    </xf>
    <xf numFmtId="0" fontId="46" fillId="33" borderId="11" xfId="0" applyFont="1" applyFill="1" applyBorder="1" applyAlignment="1">
      <alignment horizontal="right"/>
    </xf>
    <xf numFmtId="0" fontId="46" fillId="33" borderId="13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" fontId="46" fillId="33" borderId="11" xfId="0" applyNumberFormat="1" applyFont="1" applyFill="1" applyBorder="1" applyAlignment="1">
      <alignment horizontal="right"/>
    </xf>
    <xf numFmtId="4" fontId="46" fillId="33" borderId="12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43" fillId="0" borderId="10" xfId="0" applyFont="1" applyBorder="1" applyAlignment="1">
      <alignment horizontal="center"/>
    </xf>
    <xf numFmtId="4" fontId="43" fillId="0" borderId="11" xfId="0" applyNumberFormat="1" applyFont="1" applyBorder="1" applyAlignment="1">
      <alignment horizontal="right" wrapText="1"/>
    </xf>
    <xf numFmtId="4" fontId="43" fillId="0" borderId="12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 horizontal="right"/>
    </xf>
    <xf numFmtId="4" fontId="43" fillId="0" borderId="12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46" fillId="0" borderId="12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49" fontId="45" fillId="0" borderId="0" xfId="0" applyNumberFormat="1" applyFont="1" applyAlignment="1">
      <alignment horizontal="left"/>
    </xf>
    <xf numFmtId="0" fontId="43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4" fontId="43" fillId="0" borderId="10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4" fontId="43" fillId="0" borderId="10" xfId="0" applyNumberFormat="1" applyFont="1" applyBorder="1" applyAlignment="1">
      <alignment horizontal="right" wrapText="1"/>
    </xf>
    <xf numFmtId="0" fontId="43" fillId="0" borderId="11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33" borderId="0" xfId="0" applyFont="1" applyFill="1" applyAlignment="1">
      <alignment horizontal="left"/>
    </xf>
    <xf numFmtId="49" fontId="45" fillId="33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7" fillId="0" borderId="11" xfId="0" applyFont="1" applyBorder="1" applyAlignment="1">
      <alignment horizontal="right"/>
    </xf>
    <xf numFmtId="0" fontId="47" fillId="0" borderId="13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0" fontId="48" fillId="0" borderId="11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3" fillId="0" borderId="15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4" fontId="43" fillId="33" borderId="10" xfId="0" applyNumberFormat="1" applyFont="1" applyFill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right"/>
    </xf>
    <xf numFmtId="4" fontId="43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4" fontId="46" fillId="35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left" wrapText="1"/>
    </xf>
    <xf numFmtId="4" fontId="46" fillId="35" borderId="11" xfId="0" applyNumberFormat="1" applyFont="1" applyFill="1" applyBorder="1" applyAlignment="1">
      <alignment horizontal="center"/>
    </xf>
    <xf numFmtId="4" fontId="46" fillId="35" borderId="12" xfId="0" applyNumberFormat="1" applyFont="1" applyFill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center" vertical="top" wrapText="1"/>
    </xf>
    <xf numFmtId="0" fontId="46" fillId="0" borderId="12" xfId="0" applyNumberFormat="1" applyFont="1" applyBorder="1" applyAlignment="1">
      <alignment horizontal="center" vertical="top" wrapText="1"/>
    </xf>
    <xf numFmtId="0" fontId="43" fillId="0" borderId="11" xfId="0" applyNumberFormat="1" applyFont="1" applyBorder="1" applyAlignment="1">
      <alignment horizontal="left" wrapText="1"/>
    </xf>
    <xf numFmtId="0" fontId="43" fillId="0" borderId="12" xfId="0" applyNumberFormat="1" applyFont="1" applyBorder="1" applyAlignment="1">
      <alignment horizontal="left" wrapText="1"/>
    </xf>
    <xf numFmtId="4" fontId="46" fillId="0" borderId="10" xfId="0" applyNumberFormat="1" applyFont="1" applyBorder="1" applyAlignment="1">
      <alignment horizontal="center"/>
    </xf>
    <xf numFmtId="3" fontId="45" fillId="0" borderId="0" xfId="0" applyNumberFormat="1" applyFont="1" applyAlignment="1">
      <alignment horizontal="left"/>
    </xf>
    <xf numFmtId="2" fontId="43" fillId="0" borderId="11" xfId="0" applyNumberFormat="1" applyFont="1" applyBorder="1" applyAlignment="1">
      <alignment horizontal="right"/>
    </xf>
    <xf numFmtId="2" fontId="43" fillId="0" borderId="12" xfId="0" applyNumberFormat="1" applyFont="1" applyBorder="1" applyAlignment="1">
      <alignment horizontal="right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right"/>
    </xf>
    <xf numFmtId="3" fontId="43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left" vertical="top" wrapText="1"/>
    </xf>
    <xf numFmtId="2" fontId="3" fillId="33" borderId="12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right"/>
    </xf>
    <xf numFmtId="4" fontId="43" fillId="0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46" fillId="35" borderId="11" xfId="0" applyNumberFormat="1" applyFont="1" applyFill="1" applyBorder="1" applyAlignment="1">
      <alignment horizontal="right"/>
    </xf>
    <xf numFmtId="0" fontId="46" fillId="35" borderId="12" xfId="0" applyFont="1" applyFill="1" applyBorder="1" applyAlignment="1">
      <alignment horizontal="right"/>
    </xf>
    <xf numFmtId="0" fontId="46" fillId="0" borderId="13" xfId="0" applyFont="1" applyBorder="1" applyAlignment="1">
      <alignment horizontal="center" vertical="top"/>
    </xf>
    <xf numFmtId="4" fontId="46" fillId="0" borderId="10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0" xfId="0" applyFont="1" applyBorder="1" applyAlignment="1">
      <alignment horizontal="left"/>
    </xf>
    <xf numFmtId="0" fontId="34" fillId="0" borderId="10" xfId="0" applyFont="1" applyBorder="1" applyAlignment="1">
      <alignment horizontal="right"/>
    </xf>
    <xf numFmtId="0" fontId="45" fillId="0" borderId="0" xfId="0" applyFont="1" applyFill="1" applyAlignment="1">
      <alignment horizontal="left"/>
    </xf>
    <xf numFmtId="2" fontId="43" fillId="0" borderId="10" xfId="0" applyNumberFormat="1" applyFont="1" applyBorder="1" applyAlignment="1">
      <alignment horizontal="right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43" fillId="0" borderId="13" xfId="0" applyNumberFormat="1" applyFont="1" applyBorder="1" applyAlignment="1">
      <alignment horizontal="left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43" fillId="0" borderId="11" xfId="0" applyNumberFormat="1" applyFont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4" fontId="46" fillId="35" borderId="12" xfId="0" applyNumberFormat="1" applyFont="1" applyFill="1" applyBorder="1" applyAlignment="1">
      <alignment horizontal="right"/>
    </xf>
    <xf numFmtId="0" fontId="46" fillId="0" borderId="15" xfId="0" applyFont="1" applyBorder="1" applyAlignment="1">
      <alignment horizontal="left"/>
    </xf>
    <xf numFmtId="4" fontId="43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zoomScalePageLayoutView="0" workbookViewId="0" topLeftCell="A139">
      <selection activeCell="M23" sqref="M23:N23"/>
    </sheetView>
  </sheetViews>
  <sheetFormatPr defaultColWidth="9.140625" defaultRowHeight="15"/>
  <cols>
    <col min="1" max="1" width="7.57421875" style="0" customWidth="1"/>
    <col min="5" max="5" width="9.8515625" style="0" bestFit="1" customWidth="1"/>
    <col min="8" max="8" width="8.28125" style="0" customWidth="1"/>
    <col min="10" max="10" width="5.140625" style="0" customWidth="1"/>
    <col min="12" max="12" width="17.7109375" style="0" customWidth="1"/>
  </cols>
  <sheetData>
    <row r="2" spans="1:14" ht="15">
      <c r="A2" s="1"/>
      <c r="B2" s="1"/>
      <c r="C2" s="1"/>
      <c r="D2" s="1"/>
      <c r="E2" s="1"/>
      <c r="F2" s="1"/>
      <c r="G2" s="1"/>
      <c r="H2" s="1"/>
      <c r="I2" s="251" t="s">
        <v>1</v>
      </c>
      <c r="J2" s="251"/>
      <c r="K2" s="251"/>
      <c r="L2" s="251"/>
      <c r="M2" s="251"/>
      <c r="N2" s="251"/>
    </row>
    <row r="3" spans="1:14" ht="15">
      <c r="A3" s="1"/>
      <c r="B3" s="1"/>
      <c r="C3" s="1"/>
      <c r="D3" s="1"/>
      <c r="E3" s="1"/>
      <c r="F3" s="1"/>
      <c r="G3" s="1"/>
      <c r="H3" s="1"/>
      <c r="I3" s="251" t="s">
        <v>128</v>
      </c>
      <c r="J3" s="251"/>
      <c r="K3" s="251"/>
      <c r="L3" s="251"/>
      <c r="M3" s="251"/>
      <c r="N3" s="251"/>
    </row>
    <row r="4" spans="1:14" ht="15">
      <c r="A4" s="1"/>
      <c r="B4" s="1"/>
      <c r="C4" s="1"/>
      <c r="D4" s="1"/>
      <c r="E4" s="1"/>
      <c r="F4" s="1"/>
      <c r="G4" s="1"/>
      <c r="H4" s="1"/>
      <c r="I4" s="251" t="s">
        <v>129</v>
      </c>
      <c r="J4" s="251"/>
      <c r="K4" s="251"/>
      <c r="L4" s="251"/>
      <c r="M4" s="251"/>
      <c r="N4" s="251"/>
    </row>
    <row r="5" spans="1:14" ht="15">
      <c r="A5" s="1"/>
      <c r="B5" s="1"/>
      <c r="C5" s="1"/>
      <c r="D5" s="1"/>
      <c r="E5" s="1"/>
      <c r="F5" s="1"/>
      <c r="G5" s="1"/>
      <c r="H5" s="1"/>
      <c r="I5" s="251" t="s">
        <v>130</v>
      </c>
      <c r="J5" s="251"/>
      <c r="K5" s="251"/>
      <c r="L5" s="251"/>
      <c r="M5" s="251"/>
      <c r="N5" s="251"/>
    </row>
    <row r="6" spans="1:14" ht="15">
      <c r="A6" s="1"/>
      <c r="B6" s="1"/>
      <c r="C6" s="1"/>
      <c r="D6" s="1"/>
      <c r="E6" s="1"/>
      <c r="F6" s="1"/>
      <c r="G6" s="1"/>
      <c r="H6" s="1"/>
      <c r="I6" s="251" t="s">
        <v>131</v>
      </c>
      <c r="J6" s="251"/>
      <c r="K6" s="251"/>
      <c r="L6" s="251"/>
      <c r="M6" s="251"/>
      <c r="N6" s="251"/>
    </row>
    <row r="7" spans="1:14" ht="15">
      <c r="A7" s="1"/>
      <c r="B7" s="1"/>
      <c r="C7" s="1"/>
      <c r="D7" s="1"/>
      <c r="E7" s="1"/>
      <c r="F7" s="1"/>
      <c r="G7" s="1"/>
      <c r="H7" s="1"/>
      <c r="I7" s="251" t="s">
        <v>132</v>
      </c>
      <c r="J7" s="251"/>
      <c r="K7" s="251"/>
      <c r="L7" s="251"/>
      <c r="M7" s="251"/>
      <c r="N7" s="251"/>
    </row>
    <row r="8" spans="1:14" ht="15">
      <c r="A8" s="1"/>
      <c r="B8" s="1"/>
      <c r="C8" s="1"/>
      <c r="D8" s="1"/>
      <c r="E8" s="1"/>
      <c r="F8" s="1"/>
      <c r="G8" s="1"/>
      <c r="H8" s="1"/>
      <c r="I8" s="251" t="s">
        <v>0</v>
      </c>
      <c r="J8" s="251"/>
      <c r="K8" s="251"/>
      <c r="L8" s="251"/>
      <c r="M8" s="251"/>
      <c r="N8" s="251"/>
    </row>
    <row r="9" spans="1:14" ht="15">
      <c r="A9" s="1"/>
      <c r="B9" s="1"/>
      <c r="C9" s="1"/>
      <c r="D9" s="1"/>
      <c r="E9" s="1"/>
      <c r="F9" s="1"/>
      <c r="G9" s="1"/>
      <c r="H9" s="1"/>
      <c r="I9" s="251" t="s">
        <v>133</v>
      </c>
      <c r="J9" s="251"/>
      <c r="K9" s="251"/>
      <c r="L9" s="251"/>
      <c r="M9" s="251"/>
      <c r="N9" s="25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252" t="s">
        <v>134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pans="1:14" ht="15">
      <c r="A12" s="252" t="s">
        <v>135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4" ht="15">
      <c r="A13" s="1"/>
      <c r="B13" s="253" t="s">
        <v>136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253" t="s">
        <v>141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247" t="s">
        <v>218</v>
      </c>
      <c r="B17" s="247"/>
      <c r="C17" s="247"/>
      <c r="D17" s="247"/>
      <c r="E17" s="248" t="s">
        <v>245</v>
      </c>
      <c r="F17" s="248"/>
      <c r="G17" s="248"/>
      <c r="H17" s="248"/>
      <c r="I17" s="248"/>
      <c r="J17" s="248"/>
      <c r="K17" s="248"/>
      <c r="L17" s="248"/>
      <c r="M17" s="248"/>
      <c r="N17" s="248"/>
    </row>
    <row r="18" spans="1:14" ht="15">
      <c r="A18" s="247" t="s">
        <v>219</v>
      </c>
      <c r="B18" s="247"/>
      <c r="C18" s="247"/>
      <c r="D18" s="247"/>
      <c r="E18" s="248" t="s">
        <v>220</v>
      </c>
      <c r="F18" s="248"/>
      <c r="G18" s="248"/>
      <c r="H18" s="248"/>
      <c r="I18" s="248"/>
      <c r="J18" s="248"/>
      <c r="K18" s="248"/>
      <c r="L18" s="248"/>
      <c r="M18" s="248"/>
      <c r="N18" s="248"/>
    </row>
    <row r="19" spans="1:14" ht="15">
      <c r="A19" s="44" t="s">
        <v>6</v>
      </c>
      <c r="B19" s="249" t="s">
        <v>137</v>
      </c>
      <c r="C19" s="249"/>
      <c r="D19" s="249"/>
      <c r="E19" s="249"/>
      <c r="F19" s="249"/>
      <c r="G19" s="249"/>
      <c r="H19" s="249"/>
      <c r="I19" s="249" t="s">
        <v>138</v>
      </c>
      <c r="J19" s="249"/>
      <c r="K19" s="249" t="s">
        <v>139</v>
      </c>
      <c r="L19" s="249"/>
      <c r="M19" s="249" t="s">
        <v>140</v>
      </c>
      <c r="N19" s="249"/>
    </row>
    <row r="20" spans="1:14" ht="15">
      <c r="A20" s="44">
        <v>1</v>
      </c>
      <c r="B20" s="249">
        <v>2</v>
      </c>
      <c r="C20" s="249"/>
      <c r="D20" s="249"/>
      <c r="E20" s="249"/>
      <c r="F20" s="249"/>
      <c r="G20" s="249"/>
      <c r="H20" s="249"/>
      <c r="I20" s="249">
        <v>3</v>
      </c>
      <c r="J20" s="249"/>
      <c r="K20" s="249">
        <v>4</v>
      </c>
      <c r="L20" s="249"/>
      <c r="M20" s="249">
        <v>5</v>
      </c>
      <c r="N20" s="249"/>
    </row>
    <row r="21" spans="1:14" ht="15">
      <c r="A21" s="98">
        <v>1</v>
      </c>
      <c r="B21" s="258" t="s">
        <v>234</v>
      </c>
      <c r="C21" s="259"/>
      <c r="D21" s="259"/>
      <c r="E21" s="259"/>
      <c r="F21" s="259"/>
      <c r="G21" s="259"/>
      <c r="H21" s="260"/>
      <c r="I21" s="236"/>
      <c r="J21" s="237"/>
      <c r="K21" s="236"/>
      <c r="L21" s="237"/>
      <c r="M21" s="236"/>
      <c r="N21" s="237"/>
    </row>
    <row r="22" spans="1:14" ht="15">
      <c r="A22" s="98"/>
      <c r="B22" s="261" t="s">
        <v>117</v>
      </c>
      <c r="C22" s="262"/>
      <c r="D22" s="262"/>
      <c r="E22" s="262"/>
      <c r="F22" s="262"/>
      <c r="G22" s="262"/>
      <c r="H22" s="263"/>
      <c r="I22" s="224"/>
      <c r="J22" s="226"/>
      <c r="K22" s="224"/>
      <c r="L22" s="226"/>
      <c r="M22" s="245">
        <f>M23+M24+M25</f>
        <v>9131088.67</v>
      </c>
      <c r="N22" s="244"/>
    </row>
    <row r="23" spans="1:14" ht="15" customHeight="1">
      <c r="A23" s="99" t="s">
        <v>235</v>
      </c>
      <c r="B23" s="227" t="s">
        <v>236</v>
      </c>
      <c r="C23" s="228"/>
      <c r="D23" s="228"/>
      <c r="E23" s="228"/>
      <c r="F23" s="228"/>
      <c r="G23" s="228"/>
      <c r="H23" s="229"/>
      <c r="I23" s="230">
        <v>25</v>
      </c>
      <c r="J23" s="230"/>
      <c r="K23" s="254">
        <f>M23/I23</f>
        <v>95432.92</v>
      </c>
      <c r="L23" s="254"/>
      <c r="M23" s="231">
        <v>2385823</v>
      </c>
      <c r="N23" s="232"/>
    </row>
    <row r="24" spans="1:14" ht="15" customHeight="1">
      <c r="A24" s="99" t="s">
        <v>239</v>
      </c>
      <c r="B24" s="227" t="s">
        <v>237</v>
      </c>
      <c r="C24" s="264"/>
      <c r="D24" s="264"/>
      <c r="E24" s="264"/>
      <c r="F24" s="264"/>
      <c r="G24" s="264"/>
      <c r="H24" s="265"/>
      <c r="I24" s="236">
        <v>28</v>
      </c>
      <c r="J24" s="237"/>
      <c r="K24" s="238">
        <f>M24/I24</f>
        <v>105179.28571428571</v>
      </c>
      <c r="L24" s="239"/>
      <c r="M24" s="231">
        <v>2945020</v>
      </c>
      <c r="N24" s="232"/>
    </row>
    <row r="25" spans="1:14" ht="15" customHeight="1">
      <c r="A25" s="99" t="s">
        <v>250</v>
      </c>
      <c r="B25" s="227" t="s">
        <v>238</v>
      </c>
      <c r="C25" s="264"/>
      <c r="D25" s="264"/>
      <c r="E25" s="264"/>
      <c r="F25" s="264"/>
      <c r="G25" s="264"/>
      <c r="H25" s="265"/>
      <c r="I25" s="236">
        <v>44</v>
      </c>
      <c r="J25" s="237"/>
      <c r="K25" s="238">
        <f>M25/I25</f>
        <v>86369.21977272727</v>
      </c>
      <c r="L25" s="239"/>
      <c r="M25" s="231">
        <v>3800245.67</v>
      </c>
      <c r="N25" s="232"/>
    </row>
    <row r="26" spans="1:14" ht="15" customHeight="1">
      <c r="A26" s="99"/>
      <c r="B26" s="275" t="s">
        <v>116</v>
      </c>
      <c r="C26" s="276"/>
      <c r="D26" s="276"/>
      <c r="E26" s="276"/>
      <c r="F26" s="276"/>
      <c r="G26" s="276"/>
      <c r="H26" s="277"/>
      <c r="I26" s="224"/>
      <c r="J26" s="226"/>
      <c r="K26" s="255"/>
      <c r="L26" s="256"/>
      <c r="M26" s="273">
        <f>M27+M28+M29+M30</f>
        <v>2660085.87</v>
      </c>
      <c r="N26" s="274"/>
    </row>
    <row r="27" spans="1:14" ht="15" customHeight="1">
      <c r="A27" s="99" t="s">
        <v>240</v>
      </c>
      <c r="B27" s="227" t="s">
        <v>236</v>
      </c>
      <c r="C27" s="228"/>
      <c r="D27" s="228"/>
      <c r="E27" s="228"/>
      <c r="F27" s="228"/>
      <c r="G27" s="228"/>
      <c r="H27" s="229"/>
      <c r="I27" s="236">
        <v>25</v>
      </c>
      <c r="J27" s="237"/>
      <c r="K27" s="238">
        <f>M27/I27</f>
        <v>22182.12</v>
      </c>
      <c r="L27" s="239"/>
      <c r="M27" s="231">
        <v>554553</v>
      </c>
      <c r="N27" s="232"/>
    </row>
    <row r="28" spans="1:14" ht="15" customHeight="1">
      <c r="A28" s="99" t="s">
        <v>241</v>
      </c>
      <c r="B28" s="227" t="s">
        <v>237</v>
      </c>
      <c r="C28" s="264"/>
      <c r="D28" s="264"/>
      <c r="E28" s="264"/>
      <c r="F28" s="264"/>
      <c r="G28" s="264"/>
      <c r="H28" s="265"/>
      <c r="I28" s="236">
        <v>28</v>
      </c>
      <c r="J28" s="237"/>
      <c r="K28" s="238">
        <f>M28/I28</f>
        <v>29656.25</v>
      </c>
      <c r="L28" s="239"/>
      <c r="M28" s="216">
        <v>830375</v>
      </c>
      <c r="N28" s="217"/>
    </row>
    <row r="29" spans="1:14" ht="15" customHeight="1">
      <c r="A29" s="99" t="s">
        <v>242</v>
      </c>
      <c r="B29" s="227" t="s">
        <v>238</v>
      </c>
      <c r="C29" s="264"/>
      <c r="D29" s="264"/>
      <c r="E29" s="264"/>
      <c r="F29" s="264"/>
      <c r="G29" s="264"/>
      <c r="H29" s="265"/>
      <c r="I29" s="236">
        <v>44</v>
      </c>
      <c r="J29" s="237"/>
      <c r="K29" s="238">
        <f>M29/I29</f>
        <v>26563.178863636367</v>
      </c>
      <c r="L29" s="239"/>
      <c r="M29" s="231">
        <v>1168779.87</v>
      </c>
      <c r="N29" s="232"/>
    </row>
    <row r="30" spans="1:14" ht="15" customHeight="1">
      <c r="A30" s="99" t="s">
        <v>243</v>
      </c>
      <c r="B30" s="227" t="s">
        <v>244</v>
      </c>
      <c r="C30" s="264"/>
      <c r="D30" s="264"/>
      <c r="E30" s="264"/>
      <c r="F30" s="264"/>
      <c r="G30" s="264"/>
      <c r="H30" s="265"/>
      <c r="I30" s="236" t="s">
        <v>21</v>
      </c>
      <c r="J30" s="237"/>
      <c r="K30" s="236" t="s">
        <v>21</v>
      </c>
      <c r="L30" s="237"/>
      <c r="M30" s="231">
        <v>106378</v>
      </c>
      <c r="N30" s="232"/>
    </row>
    <row r="31" spans="1:14" ht="15">
      <c r="A31" s="48"/>
      <c r="B31" s="242" t="s">
        <v>20</v>
      </c>
      <c r="C31" s="243"/>
      <c r="D31" s="243"/>
      <c r="E31" s="243"/>
      <c r="F31" s="243"/>
      <c r="G31" s="243"/>
      <c r="H31" s="244"/>
      <c r="I31" s="230">
        <f>I27+I28+I29</f>
        <v>97</v>
      </c>
      <c r="J31" s="230"/>
      <c r="K31" s="230" t="s">
        <v>21</v>
      </c>
      <c r="L31" s="230"/>
      <c r="M31" s="245">
        <f>M22+M26</f>
        <v>11791174.54</v>
      </c>
      <c r="N31" s="246"/>
    </row>
    <row r="32" spans="1:14" ht="15">
      <c r="A32" s="96"/>
      <c r="B32" s="36"/>
      <c r="C32" s="36"/>
      <c r="D32" s="36"/>
      <c r="E32" s="36"/>
      <c r="F32" s="36"/>
      <c r="G32" s="36"/>
      <c r="H32" s="36"/>
      <c r="I32" s="97"/>
      <c r="J32" s="97"/>
      <c r="K32" s="97"/>
      <c r="L32" s="97"/>
      <c r="M32" s="38"/>
      <c r="N32" s="38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253" t="s">
        <v>143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247" t="s">
        <v>221</v>
      </c>
      <c r="B36" s="247"/>
      <c r="C36" s="247"/>
      <c r="D36" s="247"/>
      <c r="E36" s="250" t="s">
        <v>251</v>
      </c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ht="15">
      <c r="A37" s="247" t="s">
        <v>3</v>
      </c>
      <c r="B37" s="247"/>
      <c r="C37" s="247"/>
      <c r="D37" s="247"/>
      <c r="E37" s="248" t="s">
        <v>222</v>
      </c>
      <c r="F37" s="248"/>
      <c r="G37" s="248"/>
      <c r="H37" s="248"/>
      <c r="I37" s="248"/>
      <c r="J37" s="248"/>
      <c r="K37" s="248"/>
      <c r="L37" s="248"/>
      <c r="M37" s="248"/>
      <c r="N37" s="248"/>
    </row>
    <row r="38" spans="1:14" ht="15">
      <c r="A38" s="91"/>
      <c r="B38" s="91"/>
      <c r="C38" s="91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5">
      <c r="A39" s="90" t="s">
        <v>6</v>
      </c>
      <c r="B39" s="249" t="s">
        <v>137</v>
      </c>
      <c r="C39" s="249"/>
      <c r="D39" s="249"/>
      <c r="E39" s="249"/>
      <c r="F39" s="249"/>
      <c r="G39" s="249"/>
      <c r="H39" s="249"/>
      <c r="I39" s="249" t="s">
        <v>138</v>
      </c>
      <c r="J39" s="249"/>
      <c r="K39" s="249" t="s">
        <v>139</v>
      </c>
      <c r="L39" s="249"/>
      <c r="M39" s="249" t="s">
        <v>140</v>
      </c>
      <c r="N39" s="249"/>
    </row>
    <row r="40" spans="1:14" ht="15">
      <c r="A40" s="90">
        <v>1</v>
      </c>
      <c r="B40" s="249">
        <v>2</v>
      </c>
      <c r="C40" s="249"/>
      <c r="D40" s="249"/>
      <c r="E40" s="249"/>
      <c r="F40" s="249"/>
      <c r="G40" s="249"/>
      <c r="H40" s="249"/>
      <c r="I40" s="249">
        <v>3</v>
      </c>
      <c r="J40" s="249"/>
      <c r="K40" s="249">
        <v>4</v>
      </c>
      <c r="L40" s="249"/>
      <c r="M40" s="249">
        <v>5</v>
      </c>
      <c r="N40" s="249"/>
    </row>
    <row r="41" spans="1:14" ht="27" customHeight="1">
      <c r="A41" s="49">
        <v>1</v>
      </c>
      <c r="B41" s="227" t="s">
        <v>144</v>
      </c>
      <c r="C41" s="228"/>
      <c r="D41" s="228"/>
      <c r="E41" s="228"/>
      <c r="F41" s="228"/>
      <c r="G41" s="228"/>
      <c r="H41" s="229"/>
      <c r="I41" s="230" t="s">
        <v>252</v>
      </c>
      <c r="J41" s="230"/>
      <c r="K41" s="230" t="s">
        <v>21</v>
      </c>
      <c r="L41" s="230"/>
      <c r="M41" s="231"/>
      <c r="N41" s="232"/>
    </row>
    <row r="42" spans="1:14" ht="15">
      <c r="A42" s="48"/>
      <c r="B42" s="242" t="s">
        <v>20</v>
      </c>
      <c r="C42" s="243"/>
      <c r="D42" s="243"/>
      <c r="E42" s="243"/>
      <c r="F42" s="243"/>
      <c r="G42" s="243"/>
      <c r="H42" s="244"/>
      <c r="I42" s="230" t="s">
        <v>21</v>
      </c>
      <c r="J42" s="230"/>
      <c r="K42" s="230" t="s">
        <v>21</v>
      </c>
      <c r="L42" s="230"/>
      <c r="M42" s="245">
        <f>M41</f>
        <v>0</v>
      </c>
      <c r="N42" s="246"/>
    </row>
    <row r="43" spans="1:14" ht="15">
      <c r="A43" s="91"/>
      <c r="B43" s="91"/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1:14" ht="15">
      <c r="A44" s="266" t="s">
        <v>221</v>
      </c>
      <c r="B44" s="266"/>
      <c r="C44" s="266"/>
      <c r="D44" s="266"/>
      <c r="E44" s="267" t="s">
        <v>257</v>
      </c>
      <c r="F44" s="267"/>
      <c r="G44" s="267"/>
      <c r="H44" s="267"/>
      <c r="I44" s="267"/>
      <c r="J44" s="267"/>
      <c r="K44" s="267"/>
      <c r="L44" s="267"/>
      <c r="M44" s="267"/>
      <c r="N44" s="267"/>
    </row>
    <row r="45" spans="1:14" ht="15">
      <c r="A45" s="266" t="s">
        <v>3</v>
      </c>
      <c r="B45" s="266"/>
      <c r="C45" s="266"/>
      <c r="D45" s="266"/>
      <c r="E45" s="268" t="s">
        <v>258</v>
      </c>
      <c r="F45" s="268"/>
      <c r="G45" s="268"/>
      <c r="H45" s="268"/>
      <c r="I45" s="268"/>
      <c r="J45" s="268"/>
      <c r="K45" s="268"/>
      <c r="L45" s="268"/>
      <c r="M45" s="268"/>
      <c r="N45" s="268"/>
    </row>
    <row r="46" spans="1:14" ht="15">
      <c r="A46" s="115"/>
      <c r="B46" s="115"/>
      <c r="C46" s="115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1:14" ht="15">
      <c r="A47" s="117" t="s">
        <v>6</v>
      </c>
      <c r="B47" s="223" t="s">
        <v>137</v>
      </c>
      <c r="C47" s="223"/>
      <c r="D47" s="223"/>
      <c r="E47" s="223"/>
      <c r="F47" s="223"/>
      <c r="G47" s="223"/>
      <c r="H47" s="223"/>
      <c r="I47" s="223" t="s">
        <v>138</v>
      </c>
      <c r="J47" s="223"/>
      <c r="K47" s="223" t="s">
        <v>139</v>
      </c>
      <c r="L47" s="223"/>
      <c r="M47" s="223" t="s">
        <v>140</v>
      </c>
      <c r="N47" s="223"/>
    </row>
    <row r="48" spans="1:14" ht="15">
      <c r="A48" s="117">
        <v>1</v>
      </c>
      <c r="B48" s="223">
        <v>2</v>
      </c>
      <c r="C48" s="223"/>
      <c r="D48" s="223"/>
      <c r="E48" s="223"/>
      <c r="F48" s="223"/>
      <c r="G48" s="223"/>
      <c r="H48" s="223"/>
      <c r="I48" s="223">
        <v>3</v>
      </c>
      <c r="J48" s="223"/>
      <c r="K48" s="223">
        <v>4</v>
      </c>
      <c r="L48" s="223"/>
      <c r="M48" s="223">
        <v>5</v>
      </c>
      <c r="N48" s="223"/>
    </row>
    <row r="49" spans="1:14" ht="15" customHeight="1">
      <c r="A49" s="118">
        <v>1</v>
      </c>
      <c r="B49" s="212" t="s">
        <v>259</v>
      </c>
      <c r="C49" s="213"/>
      <c r="D49" s="213"/>
      <c r="E49" s="213"/>
      <c r="F49" s="213"/>
      <c r="G49" s="213"/>
      <c r="H49" s="214"/>
      <c r="I49" s="215" t="s">
        <v>21</v>
      </c>
      <c r="J49" s="215"/>
      <c r="K49" s="215" t="s">
        <v>21</v>
      </c>
      <c r="L49" s="215"/>
      <c r="M49" s="216"/>
      <c r="N49" s="217"/>
    </row>
    <row r="50" spans="1:14" ht="15">
      <c r="A50" s="119"/>
      <c r="B50" s="218" t="s">
        <v>20</v>
      </c>
      <c r="C50" s="219"/>
      <c r="D50" s="219"/>
      <c r="E50" s="219"/>
      <c r="F50" s="219"/>
      <c r="G50" s="219"/>
      <c r="H50" s="220"/>
      <c r="I50" s="215" t="s">
        <v>21</v>
      </c>
      <c r="J50" s="215"/>
      <c r="K50" s="215" t="s">
        <v>21</v>
      </c>
      <c r="L50" s="215"/>
      <c r="M50" s="221">
        <f>M49</f>
        <v>0</v>
      </c>
      <c r="N50" s="222"/>
    </row>
    <row r="51" spans="1:14" ht="15">
      <c r="A51" s="169"/>
      <c r="B51" s="134"/>
      <c r="C51" s="134"/>
      <c r="D51" s="134"/>
      <c r="E51" s="134"/>
      <c r="F51" s="134"/>
      <c r="G51" s="134"/>
      <c r="H51" s="134"/>
      <c r="I51" s="170"/>
      <c r="J51" s="170"/>
      <c r="K51" s="170"/>
      <c r="L51" s="170"/>
      <c r="M51" s="133"/>
      <c r="N51" s="133"/>
    </row>
    <row r="52" spans="1:14" ht="15">
      <c r="A52" s="266" t="s">
        <v>3</v>
      </c>
      <c r="B52" s="266"/>
      <c r="C52" s="266"/>
      <c r="D52" s="266"/>
      <c r="E52" s="268" t="s">
        <v>258</v>
      </c>
      <c r="F52" s="268"/>
      <c r="G52" s="268"/>
      <c r="H52" s="268"/>
      <c r="I52" s="268"/>
      <c r="J52" s="268"/>
      <c r="K52" s="268"/>
      <c r="L52" s="268"/>
      <c r="M52" s="268"/>
      <c r="N52" s="268"/>
    </row>
    <row r="53" spans="1:14" ht="15">
      <c r="A53" s="162"/>
      <c r="B53" s="162"/>
      <c r="C53" s="162"/>
      <c r="D53" s="162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1:14" ht="15">
      <c r="A54" s="164" t="s">
        <v>6</v>
      </c>
      <c r="B54" s="223" t="s">
        <v>137</v>
      </c>
      <c r="C54" s="223"/>
      <c r="D54" s="223"/>
      <c r="E54" s="223"/>
      <c r="F54" s="223"/>
      <c r="G54" s="223"/>
      <c r="H54" s="223"/>
      <c r="I54" s="223" t="s">
        <v>138</v>
      </c>
      <c r="J54" s="223"/>
      <c r="K54" s="223" t="s">
        <v>139</v>
      </c>
      <c r="L54" s="223"/>
      <c r="M54" s="223" t="s">
        <v>140</v>
      </c>
      <c r="N54" s="223"/>
    </row>
    <row r="55" spans="1:14" ht="15">
      <c r="A55" s="164">
        <v>1</v>
      </c>
      <c r="B55" s="223">
        <v>2</v>
      </c>
      <c r="C55" s="223"/>
      <c r="D55" s="223"/>
      <c r="E55" s="223"/>
      <c r="F55" s="223"/>
      <c r="G55" s="223"/>
      <c r="H55" s="223"/>
      <c r="I55" s="223">
        <v>3</v>
      </c>
      <c r="J55" s="223"/>
      <c r="K55" s="223">
        <v>4</v>
      </c>
      <c r="L55" s="223"/>
      <c r="M55" s="223">
        <v>5</v>
      </c>
      <c r="N55" s="223"/>
    </row>
    <row r="56" spans="1:14" ht="15" customHeight="1">
      <c r="A56" s="118">
        <v>1</v>
      </c>
      <c r="B56" s="212" t="s">
        <v>308</v>
      </c>
      <c r="C56" s="213"/>
      <c r="D56" s="213"/>
      <c r="E56" s="213"/>
      <c r="F56" s="213"/>
      <c r="G56" s="213"/>
      <c r="H56" s="214"/>
      <c r="I56" s="215" t="s">
        <v>21</v>
      </c>
      <c r="J56" s="215"/>
      <c r="K56" s="215" t="s">
        <v>21</v>
      </c>
      <c r="L56" s="215"/>
      <c r="M56" s="216"/>
      <c r="N56" s="217"/>
    </row>
    <row r="57" spans="1:14" ht="15">
      <c r="A57" s="119"/>
      <c r="B57" s="218" t="s">
        <v>20</v>
      </c>
      <c r="C57" s="219"/>
      <c r="D57" s="219"/>
      <c r="E57" s="219"/>
      <c r="F57" s="219"/>
      <c r="G57" s="219"/>
      <c r="H57" s="220"/>
      <c r="I57" s="215" t="s">
        <v>21</v>
      </c>
      <c r="J57" s="215"/>
      <c r="K57" s="215" t="s">
        <v>21</v>
      </c>
      <c r="L57" s="215"/>
      <c r="M57" s="221">
        <f>M56</f>
        <v>0</v>
      </c>
      <c r="N57" s="222"/>
    </row>
    <row r="58" spans="1:14" ht="15" customHeight="1">
      <c r="A58" s="96"/>
      <c r="B58" s="36"/>
      <c r="C58" s="36"/>
      <c r="D58" s="36"/>
      <c r="E58" s="36"/>
      <c r="F58" s="36"/>
      <c r="G58" s="36"/>
      <c r="H58" s="36"/>
      <c r="I58" s="97"/>
      <c r="J58" s="97"/>
      <c r="K58" s="97"/>
      <c r="L58" s="97"/>
      <c r="M58" s="38"/>
      <c r="N58" s="38"/>
    </row>
    <row r="59" spans="1:14" ht="15">
      <c r="A59" s="247" t="s">
        <v>221</v>
      </c>
      <c r="B59" s="247"/>
      <c r="C59" s="247"/>
      <c r="D59" s="247"/>
      <c r="E59" s="250" t="s">
        <v>253</v>
      </c>
      <c r="F59" s="250"/>
      <c r="G59" s="250"/>
      <c r="H59" s="250"/>
      <c r="I59" s="250"/>
      <c r="J59" s="250"/>
      <c r="K59" s="250"/>
      <c r="L59" s="250"/>
      <c r="M59" s="250"/>
      <c r="N59" s="250"/>
    </row>
    <row r="60" spans="1:14" ht="15">
      <c r="A60" s="278" t="s">
        <v>3</v>
      </c>
      <c r="B60" s="278"/>
      <c r="C60" s="278"/>
      <c r="D60" s="278"/>
      <c r="E60" s="279" t="s">
        <v>223</v>
      </c>
      <c r="F60" s="279"/>
      <c r="G60" s="279"/>
      <c r="H60" s="279"/>
      <c r="I60" s="279"/>
      <c r="J60" s="279"/>
      <c r="K60" s="279"/>
      <c r="L60" s="279"/>
      <c r="M60" s="279"/>
      <c r="N60" s="279"/>
    </row>
    <row r="61" spans="1:14" ht="15">
      <c r="A61" s="160" t="s">
        <v>6</v>
      </c>
      <c r="B61" s="224" t="s">
        <v>137</v>
      </c>
      <c r="C61" s="225"/>
      <c r="D61" s="225"/>
      <c r="E61" s="225"/>
      <c r="F61" s="225"/>
      <c r="G61" s="225"/>
      <c r="H61" s="226"/>
      <c r="I61" s="224" t="s">
        <v>138</v>
      </c>
      <c r="J61" s="226"/>
      <c r="K61" s="224" t="s">
        <v>139</v>
      </c>
      <c r="L61" s="226"/>
      <c r="M61" s="224" t="s">
        <v>140</v>
      </c>
      <c r="N61" s="226"/>
    </row>
    <row r="62" spans="1:14" ht="15">
      <c r="A62" s="160">
        <v>1</v>
      </c>
      <c r="B62" s="224">
        <v>2</v>
      </c>
      <c r="C62" s="225"/>
      <c r="D62" s="225"/>
      <c r="E62" s="225"/>
      <c r="F62" s="225"/>
      <c r="G62" s="225"/>
      <c r="H62" s="226"/>
      <c r="I62" s="224">
        <v>3</v>
      </c>
      <c r="J62" s="226"/>
      <c r="K62" s="224">
        <v>4</v>
      </c>
      <c r="L62" s="226"/>
      <c r="M62" s="224">
        <v>5</v>
      </c>
      <c r="N62" s="226"/>
    </row>
    <row r="63" spans="1:14" ht="27" customHeight="1">
      <c r="A63" s="49">
        <v>1</v>
      </c>
      <c r="B63" s="227" t="s">
        <v>145</v>
      </c>
      <c r="C63" s="228"/>
      <c r="D63" s="228"/>
      <c r="E63" s="228"/>
      <c r="F63" s="228"/>
      <c r="G63" s="228"/>
      <c r="H63" s="229"/>
      <c r="I63" s="230" t="s">
        <v>21</v>
      </c>
      <c r="J63" s="230"/>
      <c r="K63" s="230" t="s">
        <v>21</v>
      </c>
      <c r="L63" s="230"/>
      <c r="M63" s="231"/>
      <c r="N63" s="232"/>
    </row>
    <row r="64" spans="1:14" ht="15">
      <c r="A64" s="48"/>
      <c r="B64" s="242" t="s">
        <v>20</v>
      </c>
      <c r="C64" s="243"/>
      <c r="D64" s="243"/>
      <c r="E64" s="243"/>
      <c r="F64" s="243"/>
      <c r="G64" s="243"/>
      <c r="H64" s="244"/>
      <c r="I64" s="230" t="s">
        <v>21</v>
      </c>
      <c r="J64" s="230"/>
      <c r="K64" s="230" t="s">
        <v>21</v>
      </c>
      <c r="L64" s="230"/>
      <c r="M64" s="245">
        <f>M63</f>
        <v>0</v>
      </c>
      <c r="N64" s="246"/>
    </row>
    <row r="65" spans="1:14" ht="15">
      <c r="A65" s="96"/>
      <c r="B65" s="36"/>
      <c r="C65" s="36"/>
      <c r="D65" s="36"/>
      <c r="E65" s="36"/>
      <c r="F65" s="36"/>
      <c r="G65" s="36"/>
      <c r="H65" s="36"/>
      <c r="I65" s="97"/>
      <c r="J65" s="97"/>
      <c r="K65" s="97"/>
      <c r="L65" s="97"/>
      <c r="M65" s="38"/>
      <c r="N65" s="38"/>
    </row>
    <row r="66" spans="1:14" ht="15">
      <c r="A66" s="266" t="s">
        <v>221</v>
      </c>
      <c r="B66" s="266"/>
      <c r="C66" s="266"/>
      <c r="D66" s="266"/>
      <c r="E66" s="267" t="s">
        <v>260</v>
      </c>
      <c r="F66" s="267"/>
      <c r="G66" s="267"/>
      <c r="H66" s="267"/>
      <c r="I66" s="267"/>
      <c r="J66" s="267"/>
      <c r="K66" s="267"/>
      <c r="L66" s="267"/>
      <c r="M66" s="267"/>
      <c r="N66" s="267"/>
    </row>
    <row r="67" spans="1:14" ht="15">
      <c r="A67" s="266" t="s">
        <v>3</v>
      </c>
      <c r="B67" s="266"/>
      <c r="C67" s="266"/>
      <c r="D67" s="266"/>
      <c r="E67" s="268" t="s">
        <v>261</v>
      </c>
      <c r="F67" s="268"/>
      <c r="G67" s="268"/>
      <c r="H67" s="268"/>
      <c r="I67" s="268"/>
      <c r="J67" s="268"/>
      <c r="K67" s="268"/>
      <c r="L67" s="268"/>
      <c r="M67" s="268"/>
      <c r="N67" s="268"/>
    </row>
    <row r="68" spans="1:14" ht="15">
      <c r="A68" s="117" t="s">
        <v>6</v>
      </c>
      <c r="B68" s="223" t="s">
        <v>137</v>
      </c>
      <c r="C68" s="223"/>
      <c r="D68" s="223"/>
      <c r="E68" s="223"/>
      <c r="F68" s="223"/>
      <c r="G68" s="223"/>
      <c r="H68" s="223"/>
      <c r="I68" s="223" t="s">
        <v>138</v>
      </c>
      <c r="J68" s="223"/>
      <c r="K68" s="223" t="s">
        <v>139</v>
      </c>
      <c r="L68" s="223"/>
      <c r="M68" s="223" t="s">
        <v>140</v>
      </c>
      <c r="N68" s="223"/>
    </row>
    <row r="69" spans="1:14" ht="15">
      <c r="A69" s="117">
        <v>1</v>
      </c>
      <c r="B69" s="223">
        <v>2</v>
      </c>
      <c r="C69" s="223"/>
      <c r="D69" s="223"/>
      <c r="E69" s="223"/>
      <c r="F69" s="223"/>
      <c r="G69" s="223"/>
      <c r="H69" s="223"/>
      <c r="I69" s="223">
        <v>3</v>
      </c>
      <c r="J69" s="223"/>
      <c r="K69" s="223">
        <v>4</v>
      </c>
      <c r="L69" s="223"/>
      <c r="M69" s="223">
        <v>5</v>
      </c>
      <c r="N69" s="223"/>
    </row>
    <row r="70" spans="1:14" ht="15">
      <c r="A70" s="118">
        <v>1</v>
      </c>
      <c r="B70" s="212" t="s">
        <v>262</v>
      </c>
      <c r="C70" s="213"/>
      <c r="D70" s="213"/>
      <c r="E70" s="213"/>
      <c r="F70" s="213"/>
      <c r="G70" s="213"/>
      <c r="H70" s="214"/>
      <c r="I70" s="215" t="s">
        <v>21</v>
      </c>
      <c r="J70" s="215"/>
      <c r="K70" s="280" t="s">
        <v>21</v>
      </c>
      <c r="L70" s="280"/>
      <c r="M70" s="216"/>
      <c r="N70" s="217"/>
    </row>
    <row r="71" spans="1:14" ht="15">
      <c r="A71" s="119"/>
      <c r="B71" s="218" t="s">
        <v>20</v>
      </c>
      <c r="C71" s="219"/>
      <c r="D71" s="219"/>
      <c r="E71" s="219"/>
      <c r="F71" s="219"/>
      <c r="G71" s="219"/>
      <c r="H71" s="220"/>
      <c r="I71" s="215" t="s">
        <v>21</v>
      </c>
      <c r="J71" s="215"/>
      <c r="K71" s="215" t="s">
        <v>21</v>
      </c>
      <c r="L71" s="215"/>
      <c r="M71" s="221">
        <f>M70</f>
        <v>0</v>
      </c>
      <c r="N71" s="222"/>
    </row>
    <row r="72" spans="1:14" ht="15">
      <c r="A72" s="96"/>
      <c r="B72" s="36"/>
      <c r="C72" s="36"/>
      <c r="D72" s="36"/>
      <c r="E72" s="36"/>
      <c r="F72" s="36"/>
      <c r="G72" s="36"/>
      <c r="H72" s="36"/>
      <c r="I72" s="97"/>
      <c r="J72" s="97"/>
      <c r="K72" s="97"/>
      <c r="L72" s="97"/>
      <c r="M72" s="38"/>
      <c r="N72" s="38"/>
    </row>
    <row r="73" spans="1:14" ht="15">
      <c r="A73" s="247" t="s">
        <v>221</v>
      </c>
      <c r="B73" s="247"/>
      <c r="C73" s="247"/>
      <c r="D73" s="247"/>
      <c r="E73" s="250" t="s">
        <v>254</v>
      </c>
      <c r="F73" s="250"/>
      <c r="G73" s="250"/>
      <c r="H73" s="250"/>
      <c r="I73" s="250"/>
      <c r="J73" s="250"/>
      <c r="K73" s="250"/>
      <c r="L73" s="250"/>
      <c r="M73" s="250"/>
      <c r="N73" s="250"/>
    </row>
    <row r="74" spans="1:14" ht="15">
      <c r="A74" s="247" t="s">
        <v>3</v>
      </c>
      <c r="B74" s="247"/>
      <c r="C74" s="247"/>
      <c r="D74" s="247"/>
      <c r="E74" s="248" t="s">
        <v>224</v>
      </c>
      <c r="F74" s="248"/>
      <c r="G74" s="248"/>
      <c r="H74" s="248"/>
      <c r="I74" s="248"/>
      <c r="J74" s="248"/>
      <c r="K74" s="248"/>
      <c r="L74" s="248"/>
      <c r="M74" s="248"/>
      <c r="N74" s="248"/>
    </row>
    <row r="75" spans="1:14" ht="15">
      <c r="A75" s="90" t="s">
        <v>6</v>
      </c>
      <c r="B75" s="249" t="s">
        <v>137</v>
      </c>
      <c r="C75" s="249"/>
      <c r="D75" s="249"/>
      <c r="E75" s="249"/>
      <c r="F75" s="249"/>
      <c r="G75" s="249"/>
      <c r="H75" s="249"/>
      <c r="I75" s="249" t="s">
        <v>138</v>
      </c>
      <c r="J75" s="249"/>
      <c r="K75" s="249" t="s">
        <v>139</v>
      </c>
      <c r="L75" s="249"/>
      <c r="M75" s="249" t="s">
        <v>140</v>
      </c>
      <c r="N75" s="249"/>
    </row>
    <row r="76" spans="1:14" ht="15">
      <c r="A76" s="90">
        <v>1</v>
      </c>
      <c r="B76" s="249">
        <v>2</v>
      </c>
      <c r="C76" s="249"/>
      <c r="D76" s="249"/>
      <c r="E76" s="249"/>
      <c r="F76" s="249"/>
      <c r="G76" s="249"/>
      <c r="H76" s="249"/>
      <c r="I76" s="249">
        <v>3</v>
      </c>
      <c r="J76" s="249"/>
      <c r="K76" s="249">
        <v>4</v>
      </c>
      <c r="L76" s="249"/>
      <c r="M76" s="249">
        <v>5</v>
      </c>
      <c r="N76" s="249"/>
    </row>
    <row r="77" spans="1:14" ht="27" customHeight="1">
      <c r="A77" s="49">
        <v>1</v>
      </c>
      <c r="B77" s="227" t="s">
        <v>146</v>
      </c>
      <c r="C77" s="228"/>
      <c r="D77" s="228"/>
      <c r="E77" s="228"/>
      <c r="F77" s="228"/>
      <c r="G77" s="228"/>
      <c r="H77" s="229"/>
      <c r="I77" s="230" t="s">
        <v>21</v>
      </c>
      <c r="J77" s="230"/>
      <c r="K77" s="254" t="s">
        <v>21</v>
      </c>
      <c r="L77" s="254"/>
      <c r="M77" s="231"/>
      <c r="N77" s="232"/>
    </row>
    <row r="78" spans="1:14" ht="15">
      <c r="A78" s="48"/>
      <c r="B78" s="242" t="s">
        <v>20</v>
      </c>
      <c r="C78" s="243"/>
      <c r="D78" s="243"/>
      <c r="E78" s="243"/>
      <c r="F78" s="243"/>
      <c r="G78" s="243"/>
      <c r="H78" s="244"/>
      <c r="I78" s="230" t="s">
        <v>21</v>
      </c>
      <c r="J78" s="230"/>
      <c r="K78" s="230" t="s">
        <v>21</v>
      </c>
      <c r="L78" s="230"/>
      <c r="M78" s="245">
        <f>M77</f>
        <v>0</v>
      </c>
      <c r="N78" s="246"/>
    </row>
    <row r="79" spans="1:14" ht="15">
      <c r="A79" s="96"/>
      <c r="B79" s="36"/>
      <c r="C79" s="36"/>
      <c r="D79" s="36"/>
      <c r="E79" s="36"/>
      <c r="F79" s="36"/>
      <c r="G79" s="36"/>
      <c r="H79" s="36"/>
      <c r="I79" s="97"/>
      <c r="J79" s="97"/>
      <c r="K79" s="97"/>
      <c r="L79" s="97"/>
      <c r="M79" s="38"/>
      <c r="N79" s="38"/>
    </row>
    <row r="80" spans="1:14" ht="15">
      <c r="A80" s="247" t="s">
        <v>221</v>
      </c>
      <c r="B80" s="247"/>
      <c r="C80" s="247"/>
      <c r="D80" s="247"/>
      <c r="E80" s="250" t="s">
        <v>255</v>
      </c>
      <c r="F80" s="250"/>
      <c r="G80" s="250"/>
      <c r="H80" s="250"/>
      <c r="I80" s="250"/>
      <c r="J80" s="250"/>
      <c r="K80" s="250"/>
      <c r="L80" s="250"/>
      <c r="M80" s="250"/>
      <c r="N80" s="250"/>
    </row>
    <row r="81" spans="1:14" ht="15">
      <c r="A81" s="247" t="s">
        <v>3</v>
      </c>
      <c r="B81" s="247"/>
      <c r="C81" s="247"/>
      <c r="D81" s="247"/>
      <c r="E81" s="248" t="s">
        <v>225</v>
      </c>
      <c r="F81" s="248"/>
      <c r="G81" s="248"/>
      <c r="H81" s="248"/>
      <c r="I81" s="248"/>
      <c r="J81" s="248"/>
      <c r="K81" s="248"/>
      <c r="L81" s="248"/>
      <c r="M81" s="248"/>
      <c r="N81" s="248"/>
    </row>
    <row r="82" spans="1:14" ht="15">
      <c r="A82" s="91"/>
      <c r="B82" s="91"/>
      <c r="C82" s="91"/>
      <c r="D82" s="91"/>
      <c r="E82" s="248" t="s">
        <v>226</v>
      </c>
      <c r="F82" s="248"/>
      <c r="G82" s="248"/>
      <c r="H82" s="248"/>
      <c r="I82" s="248"/>
      <c r="J82" s="248"/>
      <c r="K82" s="248"/>
      <c r="L82" s="248"/>
      <c r="M82" s="248"/>
      <c r="N82" s="248"/>
    </row>
    <row r="83" spans="1:14" ht="15">
      <c r="A83" s="91"/>
      <c r="B83" s="91"/>
      <c r="C83" s="91"/>
      <c r="D83" s="91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15">
      <c r="A84" s="90" t="s">
        <v>6</v>
      </c>
      <c r="B84" s="249" t="s">
        <v>137</v>
      </c>
      <c r="C84" s="249"/>
      <c r="D84" s="249"/>
      <c r="E84" s="249"/>
      <c r="F84" s="249"/>
      <c r="G84" s="249"/>
      <c r="H84" s="249"/>
      <c r="I84" s="249" t="s">
        <v>138</v>
      </c>
      <c r="J84" s="249"/>
      <c r="K84" s="249" t="s">
        <v>139</v>
      </c>
      <c r="L84" s="249"/>
      <c r="M84" s="249" t="s">
        <v>140</v>
      </c>
      <c r="N84" s="249"/>
    </row>
    <row r="85" spans="1:14" ht="15">
      <c r="A85" s="90">
        <v>1</v>
      </c>
      <c r="B85" s="249">
        <v>2</v>
      </c>
      <c r="C85" s="249"/>
      <c r="D85" s="249"/>
      <c r="E85" s="249"/>
      <c r="F85" s="249"/>
      <c r="G85" s="249"/>
      <c r="H85" s="249"/>
      <c r="I85" s="249">
        <v>3</v>
      </c>
      <c r="J85" s="249"/>
      <c r="K85" s="249">
        <v>4</v>
      </c>
      <c r="L85" s="249"/>
      <c r="M85" s="249">
        <v>5</v>
      </c>
      <c r="N85" s="249"/>
    </row>
    <row r="86" spans="1:14" ht="27" customHeight="1">
      <c r="A86" s="49">
        <v>1</v>
      </c>
      <c r="B86" s="227" t="s">
        <v>228</v>
      </c>
      <c r="C86" s="228"/>
      <c r="D86" s="228"/>
      <c r="E86" s="228"/>
      <c r="F86" s="228"/>
      <c r="G86" s="228"/>
      <c r="H86" s="229"/>
      <c r="I86" s="230"/>
      <c r="J86" s="230"/>
      <c r="K86" s="254" t="e">
        <f>M86/I86</f>
        <v>#DIV/0!</v>
      </c>
      <c r="L86" s="254"/>
      <c r="M86" s="231"/>
      <c r="N86" s="232"/>
    </row>
    <row r="87" spans="1:14" ht="27" customHeight="1">
      <c r="A87" s="49">
        <v>2</v>
      </c>
      <c r="B87" s="227" t="s">
        <v>227</v>
      </c>
      <c r="C87" s="264"/>
      <c r="D87" s="264"/>
      <c r="E87" s="264"/>
      <c r="F87" s="264"/>
      <c r="G87" s="264"/>
      <c r="H87" s="265"/>
      <c r="I87" s="236"/>
      <c r="J87" s="237"/>
      <c r="K87" s="238" t="e">
        <f>M87/I87</f>
        <v>#DIV/0!</v>
      </c>
      <c r="L87" s="239"/>
      <c r="M87" s="231"/>
      <c r="N87" s="232"/>
    </row>
    <row r="88" spans="1:14" ht="15">
      <c r="A88" s="48"/>
      <c r="B88" s="242" t="s">
        <v>20</v>
      </c>
      <c r="C88" s="243"/>
      <c r="D88" s="243"/>
      <c r="E88" s="243"/>
      <c r="F88" s="243"/>
      <c r="G88" s="243"/>
      <c r="H88" s="244"/>
      <c r="I88" s="230" t="s">
        <v>21</v>
      </c>
      <c r="J88" s="230"/>
      <c r="K88" s="230" t="s">
        <v>21</v>
      </c>
      <c r="L88" s="230"/>
      <c r="M88" s="245">
        <f>M86+M87</f>
        <v>0</v>
      </c>
      <c r="N88" s="246"/>
    </row>
    <row r="89" spans="1:14" ht="15">
      <c r="A89" s="96"/>
      <c r="B89" s="36"/>
      <c r="C89" s="36"/>
      <c r="D89" s="36"/>
      <c r="E89" s="36"/>
      <c r="F89" s="36"/>
      <c r="G89" s="36"/>
      <c r="H89" s="36"/>
      <c r="I89" s="97"/>
      <c r="J89" s="97"/>
      <c r="K89" s="97"/>
      <c r="L89" s="97"/>
      <c r="M89" s="38"/>
      <c r="N89" s="38"/>
    </row>
    <row r="90" spans="1:14" ht="15">
      <c r="A90" s="247" t="s">
        <v>221</v>
      </c>
      <c r="B90" s="247"/>
      <c r="C90" s="247"/>
      <c r="D90" s="247"/>
      <c r="E90" s="250" t="s">
        <v>256</v>
      </c>
      <c r="F90" s="250"/>
      <c r="G90" s="250"/>
      <c r="H90" s="250"/>
      <c r="I90" s="250"/>
      <c r="J90" s="250"/>
      <c r="K90" s="250"/>
      <c r="L90" s="250"/>
      <c r="M90" s="250"/>
      <c r="N90" s="250"/>
    </row>
    <row r="91" spans="1:14" ht="15">
      <c r="A91" s="247" t="s">
        <v>3</v>
      </c>
      <c r="B91" s="247"/>
      <c r="C91" s="247"/>
      <c r="D91" s="247"/>
      <c r="E91" s="248" t="s">
        <v>230</v>
      </c>
      <c r="F91" s="248"/>
      <c r="G91" s="248"/>
      <c r="H91" s="248"/>
      <c r="I91" s="248"/>
      <c r="J91" s="248"/>
      <c r="K91" s="248"/>
      <c r="L91" s="248"/>
      <c r="M91" s="248"/>
      <c r="N91" s="248"/>
    </row>
    <row r="92" spans="1:14" ht="15">
      <c r="A92" s="91"/>
      <c r="B92" s="91"/>
      <c r="C92" s="91"/>
      <c r="D92" s="91"/>
      <c r="E92" s="248" t="s">
        <v>229</v>
      </c>
      <c r="F92" s="248"/>
      <c r="G92" s="248"/>
      <c r="H92" s="248"/>
      <c r="I92" s="248"/>
      <c r="J92" s="248"/>
      <c r="K92" s="248"/>
      <c r="L92" s="248"/>
      <c r="M92" s="248"/>
      <c r="N92" s="248"/>
    </row>
    <row r="93" spans="1:14" ht="15">
      <c r="A93" s="91"/>
      <c r="B93" s="91"/>
      <c r="C93" s="91"/>
      <c r="D93" s="91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1:14" ht="15">
      <c r="A94" s="90" t="s">
        <v>6</v>
      </c>
      <c r="B94" s="249" t="s">
        <v>137</v>
      </c>
      <c r="C94" s="249"/>
      <c r="D94" s="249"/>
      <c r="E94" s="249"/>
      <c r="F94" s="249"/>
      <c r="G94" s="249"/>
      <c r="H94" s="249"/>
      <c r="I94" s="249" t="s">
        <v>138</v>
      </c>
      <c r="J94" s="249"/>
      <c r="K94" s="249" t="s">
        <v>139</v>
      </c>
      <c r="L94" s="249"/>
      <c r="M94" s="249" t="s">
        <v>140</v>
      </c>
      <c r="N94" s="249"/>
    </row>
    <row r="95" spans="1:14" ht="15">
      <c r="A95" s="90">
        <v>1</v>
      </c>
      <c r="B95" s="249">
        <v>2</v>
      </c>
      <c r="C95" s="249"/>
      <c r="D95" s="249"/>
      <c r="E95" s="249"/>
      <c r="F95" s="249"/>
      <c r="G95" s="249"/>
      <c r="H95" s="249"/>
      <c r="I95" s="249">
        <v>3</v>
      </c>
      <c r="J95" s="249"/>
      <c r="K95" s="249">
        <v>4</v>
      </c>
      <c r="L95" s="249"/>
      <c r="M95" s="249">
        <v>5</v>
      </c>
      <c r="N95" s="249"/>
    </row>
    <row r="96" spans="1:14" ht="27" customHeight="1">
      <c r="A96" s="50">
        <v>1</v>
      </c>
      <c r="B96" s="233" t="s">
        <v>147</v>
      </c>
      <c r="C96" s="234"/>
      <c r="D96" s="234"/>
      <c r="E96" s="234"/>
      <c r="F96" s="234"/>
      <c r="G96" s="234"/>
      <c r="H96" s="235"/>
      <c r="I96" s="236"/>
      <c r="J96" s="237"/>
      <c r="K96" s="238" t="e">
        <f>M96/I96</f>
        <v>#DIV/0!</v>
      </c>
      <c r="L96" s="239"/>
      <c r="M96" s="240"/>
      <c r="N96" s="241"/>
    </row>
    <row r="97" spans="1:14" ht="15">
      <c r="A97" s="45"/>
      <c r="B97" s="269" t="s">
        <v>20</v>
      </c>
      <c r="C97" s="270"/>
      <c r="D97" s="270"/>
      <c r="E97" s="270"/>
      <c r="F97" s="270"/>
      <c r="G97" s="270"/>
      <c r="H97" s="271"/>
      <c r="I97" s="272" t="s">
        <v>142</v>
      </c>
      <c r="J97" s="272"/>
      <c r="K97" s="230" t="s">
        <v>142</v>
      </c>
      <c r="L97" s="230"/>
      <c r="M97" s="245">
        <f>M96</f>
        <v>0</v>
      </c>
      <c r="N97" s="244"/>
    </row>
    <row r="98" spans="1:14" ht="15">
      <c r="A98" s="120"/>
      <c r="B98" s="121"/>
      <c r="C98" s="121"/>
      <c r="D98" s="121"/>
      <c r="E98" s="121"/>
      <c r="F98" s="121"/>
      <c r="G98" s="121"/>
      <c r="H98" s="121"/>
      <c r="I98" s="122"/>
      <c r="J98" s="122"/>
      <c r="K98" s="97"/>
      <c r="L98" s="97"/>
      <c r="M98" s="38"/>
      <c r="N98" s="36"/>
    </row>
    <row r="99" spans="1:14" ht="15">
      <c r="A99" s="247" t="s">
        <v>221</v>
      </c>
      <c r="B99" s="247"/>
      <c r="C99" s="247"/>
      <c r="D99" s="247"/>
      <c r="E99" s="250" t="s">
        <v>296</v>
      </c>
      <c r="F99" s="250"/>
      <c r="G99" s="250"/>
      <c r="H99" s="250"/>
      <c r="I99" s="250"/>
      <c r="J99" s="250"/>
      <c r="K99" s="250"/>
      <c r="L99" s="250"/>
      <c r="M99" s="250"/>
      <c r="N99" s="250"/>
    </row>
    <row r="100" spans="1:14" ht="15">
      <c r="A100" s="247" t="s">
        <v>3</v>
      </c>
      <c r="B100" s="247"/>
      <c r="C100" s="247"/>
      <c r="D100" s="247"/>
      <c r="E100" s="248" t="s">
        <v>298</v>
      </c>
      <c r="F100" s="248"/>
      <c r="G100" s="248"/>
      <c r="H100" s="248"/>
      <c r="I100" s="248"/>
      <c r="J100" s="248"/>
      <c r="K100" s="248"/>
      <c r="L100" s="248"/>
      <c r="M100" s="248"/>
      <c r="N100" s="248"/>
    </row>
    <row r="101" spans="1:14" ht="15">
      <c r="A101" s="137"/>
      <c r="B101" s="137"/>
      <c r="C101" s="137"/>
      <c r="D101" s="137"/>
      <c r="E101" s="248" t="s">
        <v>297</v>
      </c>
      <c r="F101" s="248"/>
      <c r="G101" s="248"/>
      <c r="H101" s="248"/>
      <c r="I101" s="248"/>
      <c r="J101" s="248"/>
      <c r="K101" s="248"/>
      <c r="L101" s="248"/>
      <c r="M101" s="248"/>
      <c r="N101" s="248"/>
    </row>
    <row r="102" spans="1:14" ht="15">
      <c r="A102" s="137"/>
      <c r="B102" s="137"/>
      <c r="C102" s="137"/>
      <c r="D102" s="137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</row>
    <row r="103" spans="1:14" ht="15">
      <c r="A103" s="140" t="s">
        <v>6</v>
      </c>
      <c r="B103" s="249" t="s">
        <v>137</v>
      </c>
      <c r="C103" s="249"/>
      <c r="D103" s="249"/>
      <c r="E103" s="249"/>
      <c r="F103" s="249"/>
      <c r="G103" s="249"/>
      <c r="H103" s="249"/>
      <c r="I103" s="249" t="s">
        <v>138</v>
      </c>
      <c r="J103" s="249"/>
      <c r="K103" s="249" t="s">
        <v>139</v>
      </c>
      <c r="L103" s="249"/>
      <c r="M103" s="249" t="s">
        <v>140</v>
      </c>
      <c r="N103" s="249"/>
    </row>
    <row r="104" spans="1:14" ht="15">
      <c r="A104" s="140">
        <v>1</v>
      </c>
      <c r="B104" s="249">
        <v>2</v>
      </c>
      <c r="C104" s="249"/>
      <c r="D104" s="249"/>
      <c r="E104" s="249"/>
      <c r="F104" s="249"/>
      <c r="G104" s="249"/>
      <c r="H104" s="249"/>
      <c r="I104" s="249">
        <v>3</v>
      </c>
      <c r="J104" s="249"/>
      <c r="K104" s="249">
        <v>4</v>
      </c>
      <c r="L104" s="249"/>
      <c r="M104" s="249">
        <v>5</v>
      </c>
      <c r="N104" s="249"/>
    </row>
    <row r="105" spans="1:14" ht="39.75" customHeight="1">
      <c r="A105" s="50">
        <v>1</v>
      </c>
      <c r="B105" s="233" t="s">
        <v>299</v>
      </c>
      <c r="C105" s="234"/>
      <c r="D105" s="234"/>
      <c r="E105" s="234"/>
      <c r="F105" s="234"/>
      <c r="G105" s="234"/>
      <c r="H105" s="235"/>
      <c r="I105" s="236" t="s">
        <v>21</v>
      </c>
      <c r="J105" s="237"/>
      <c r="K105" s="238" t="s">
        <v>21</v>
      </c>
      <c r="L105" s="239"/>
      <c r="M105" s="240"/>
      <c r="N105" s="241"/>
    </row>
    <row r="106" spans="1:14" ht="15">
      <c r="A106" s="46"/>
      <c r="B106" s="269" t="s">
        <v>20</v>
      </c>
      <c r="C106" s="270"/>
      <c r="D106" s="270"/>
      <c r="E106" s="270"/>
      <c r="F106" s="270"/>
      <c r="G106" s="270"/>
      <c r="H106" s="271"/>
      <c r="I106" s="272" t="s">
        <v>142</v>
      </c>
      <c r="J106" s="272"/>
      <c r="K106" s="230" t="s">
        <v>142</v>
      </c>
      <c r="L106" s="230"/>
      <c r="M106" s="245">
        <f>M105</f>
        <v>0</v>
      </c>
      <c r="N106" s="244"/>
    </row>
    <row r="107" spans="1:14" ht="15">
      <c r="A107" s="120"/>
      <c r="B107" s="121"/>
      <c r="C107" s="121"/>
      <c r="D107" s="121"/>
      <c r="E107" s="121"/>
      <c r="F107" s="121"/>
      <c r="G107" s="121"/>
      <c r="H107" s="121"/>
      <c r="I107" s="122"/>
      <c r="J107" s="122"/>
      <c r="K107" s="97"/>
      <c r="L107" s="97"/>
      <c r="M107" s="38"/>
      <c r="N107" s="36"/>
    </row>
    <row r="109" spans="3:14" ht="15">
      <c r="C109" s="253" t="s">
        <v>148</v>
      </c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</row>
    <row r="111" spans="1:14" ht="15">
      <c r="A111" s="247" t="s">
        <v>221</v>
      </c>
      <c r="B111" s="247"/>
      <c r="C111" s="247"/>
      <c r="D111" s="247"/>
      <c r="E111" s="250" t="s">
        <v>233</v>
      </c>
      <c r="F111" s="250"/>
      <c r="G111" s="250"/>
      <c r="H111" s="250"/>
      <c r="I111" s="250"/>
      <c r="J111" s="250"/>
      <c r="K111" s="250"/>
      <c r="L111" s="250"/>
      <c r="M111" s="250"/>
      <c r="N111" s="250"/>
    </row>
    <row r="112" spans="1:14" ht="15">
      <c r="A112" s="247" t="s">
        <v>231</v>
      </c>
      <c r="B112" s="247"/>
      <c r="C112" s="247"/>
      <c r="D112" s="247"/>
      <c r="E112" s="248" t="s">
        <v>232</v>
      </c>
      <c r="F112" s="248"/>
      <c r="G112" s="248"/>
      <c r="H112" s="248"/>
      <c r="I112" s="248"/>
      <c r="J112" s="248"/>
      <c r="K112" s="248"/>
      <c r="L112" s="248"/>
      <c r="M112" s="248"/>
      <c r="N112" s="248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>
      <c r="A114" s="47" t="s">
        <v>6</v>
      </c>
      <c r="B114" s="249" t="s">
        <v>137</v>
      </c>
      <c r="C114" s="249"/>
      <c r="D114" s="249"/>
      <c r="E114" s="249"/>
      <c r="F114" s="249"/>
      <c r="G114" s="249"/>
      <c r="H114" s="249"/>
      <c r="I114" s="249" t="s">
        <v>138</v>
      </c>
      <c r="J114" s="249"/>
      <c r="K114" s="249" t="s">
        <v>139</v>
      </c>
      <c r="L114" s="249"/>
      <c r="M114" s="249" t="s">
        <v>140</v>
      </c>
      <c r="N114" s="249"/>
    </row>
    <row r="115" spans="1:14" ht="15">
      <c r="A115" s="47">
        <v>1</v>
      </c>
      <c r="B115" s="249">
        <v>2</v>
      </c>
      <c r="C115" s="249"/>
      <c r="D115" s="249"/>
      <c r="E115" s="249"/>
      <c r="F115" s="249"/>
      <c r="G115" s="249"/>
      <c r="H115" s="249"/>
      <c r="I115" s="249">
        <v>3</v>
      </c>
      <c r="J115" s="249"/>
      <c r="K115" s="249">
        <v>4</v>
      </c>
      <c r="L115" s="249"/>
      <c r="M115" s="249">
        <v>5</v>
      </c>
      <c r="N115" s="249"/>
    </row>
    <row r="116" spans="1:14" ht="15">
      <c r="A116" s="49">
        <v>1</v>
      </c>
      <c r="B116" s="233" t="s">
        <v>149</v>
      </c>
      <c r="C116" s="234"/>
      <c r="D116" s="234"/>
      <c r="E116" s="234"/>
      <c r="F116" s="234"/>
      <c r="G116" s="234"/>
      <c r="H116" s="235"/>
      <c r="I116" s="230">
        <v>23</v>
      </c>
      <c r="J116" s="230"/>
      <c r="K116" s="254">
        <f>M116/I116</f>
        <v>8695.652173913044</v>
      </c>
      <c r="L116" s="254"/>
      <c r="M116" s="257">
        <v>200000</v>
      </c>
      <c r="N116" s="257"/>
    </row>
    <row r="117" spans="1:14" ht="15">
      <c r="A117" s="49">
        <v>2</v>
      </c>
      <c r="B117" s="233" t="s">
        <v>150</v>
      </c>
      <c r="C117" s="234"/>
      <c r="D117" s="234"/>
      <c r="E117" s="234"/>
      <c r="F117" s="234"/>
      <c r="G117" s="234"/>
      <c r="H117" s="235"/>
      <c r="I117" s="230">
        <v>18</v>
      </c>
      <c r="J117" s="230"/>
      <c r="K117" s="254">
        <f>M117/I117</f>
        <v>5555.555555555556</v>
      </c>
      <c r="L117" s="254"/>
      <c r="M117" s="257">
        <v>100000</v>
      </c>
      <c r="N117" s="257"/>
    </row>
    <row r="118" spans="1:14" ht="15">
      <c r="A118" s="46"/>
      <c r="B118" s="242" t="s">
        <v>20</v>
      </c>
      <c r="C118" s="243"/>
      <c r="D118" s="243"/>
      <c r="E118" s="243"/>
      <c r="F118" s="243"/>
      <c r="G118" s="243"/>
      <c r="H118" s="244"/>
      <c r="I118" s="249" t="s">
        <v>142</v>
      </c>
      <c r="J118" s="249"/>
      <c r="K118" s="249" t="s">
        <v>142</v>
      </c>
      <c r="L118" s="249"/>
      <c r="M118" s="245">
        <f>M116+M117</f>
        <v>300000</v>
      </c>
      <c r="N118" s="244"/>
    </row>
    <row r="120" spans="1:14" ht="15">
      <c r="A120" s="247" t="s">
        <v>221</v>
      </c>
      <c r="B120" s="247"/>
      <c r="C120" s="247"/>
      <c r="D120" s="247"/>
      <c r="E120" s="250" t="s">
        <v>247</v>
      </c>
      <c r="F120" s="250"/>
      <c r="G120" s="250"/>
      <c r="H120" s="250"/>
      <c r="I120" s="250"/>
      <c r="J120" s="250"/>
      <c r="K120" s="250"/>
      <c r="L120" s="250"/>
      <c r="M120" s="250"/>
      <c r="N120" s="250"/>
    </row>
    <row r="121" spans="1:14" ht="15">
      <c r="A121" s="247" t="s">
        <v>3</v>
      </c>
      <c r="B121" s="247"/>
      <c r="C121" s="247"/>
      <c r="D121" s="247"/>
      <c r="E121" s="248" t="s">
        <v>248</v>
      </c>
      <c r="F121" s="248"/>
      <c r="G121" s="248"/>
      <c r="H121" s="248"/>
      <c r="I121" s="248"/>
      <c r="J121" s="248"/>
      <c r="K121" s="248"/>
      <c r="L121" s="248"/>
      <c r="M121" s="248"/>
      <c r="N121" s="248"/>
    </row>
    <row r="122" spans="1:14" ht="15">
      <c r="A122" s="110"/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1:14" ht="15">
      <c r="A123" s="109" t="s">
        <v>6</v>
      </c>
      <c r="B123" s="249" t="s">
        <v>137</v>
      </c>
      <c r="C123" s="249"/>
      <c r="D123" s="249"/>
      <c r="E123" s="249"/>
      <c r="F123" s="249"/>
      <c r="G123" s="249"/>
      <c r="H123" s="249"/>
      <c r="I123" s="249" t="s">
        <v>138</v>
      </c>
      <c r="J123" s="249"/>
      <c r="K123" s="249" t="s">
        <v>139</v>
      </c>
      <c r="L123" s="249"/>
      <c r="M123" s="249" t="s">
        <v>140</v>
      </c>
      <c r="N123" s="249"/>
    </row>
    <row r="124" spans="1:14" ht="15">
      <c r="A124" s="109">
        <v>1</v>
      </c>
      <c r="B124" s="249">
        <v>2</v>
      </c>
      <c r="C124" s="249"/>
      <c r="D124" s="249"/>
      <c r="E124" s="249"/>
      <c r="F124" s="249"/>
      <c r="G124" s="249"/>
      <c r="H124" s="249"/>
      <c r="I124" s="249">
        <v>3</v>
      </c>
      <c r="J124" s="249"/>
      <c r="K124" s="249">
        <v>4</v>
      </c>
      <c r="L124" s="249"/>
      <c r="M124" s="249">
        <v>5</v>
      </c>
      <c r="N124" s="249"/>
    </row>
    <row r="125" spans="1:14" ht="15">
      <c r="A125" s="49">
        <v>1</v>
      </c>
      <c r="B125" s="227" t="s">
        <v>249</v>
      </c>
      <c r="C125" s="228"/>
      <c r="D125" s="228"/>
      <c r="E125" s="228"/>
      <c r="F125" s="228"/>
      <c r="G125" s="228"/>
      <c r="H125" s="229"/>
      <c r="I125" s="230" t="s">
        <v>21</v>
      </c>
      <c r="J125" s="230"/>
      <c r="K125" s="230" t="s">
        <v>21</v>
      </c>
      <c r="L125" s="230"/>
      <c r="M125" s="231"/>
      <c r="N125" s="232"/>
    </row>
    <row r="126" spans="1:14" ht="15">
      <c r="A126" s="48"/>
      <c r="B126" s="242" t="s">
        <v>20</v>
      </c>
      <c r="C126" s="243"/>
      <c r="D126" s="243"/>
      <c r="E126" s="243"/>
      <c r="F126" s="243"/>
      <c r="G126" s="243"/>
      <c r="H126" s="244"/>
      <c r="I126" s="230" t="s">
        <v>21</v>
      </c>
      <c r="J126" s="230"/>
      <c r="K126" s="230" t="s">
        <v>21</v>
      </c>
      <c r="L126" s="230"/>
      <c r="M126" s="245">
        <f>M125</f>
        <v>0</v>
      </c>
      <c r="N126" s="246"/>
    </row>
    <row r="128" spans="1:14" ht="15">
      <c r="A128" s="247" t="s">
        <v>221</v>
      </c>
      <c r="B128" s="247"/>
      <c r="C128" s="247"/>
      <c r="D128" s="247"/>
      <c r="E128" s="250" t="s">
        <v>309</v>
      </c>
      <c r="F128" s="250"/>
      <c r="G128" s="250"/>
      <c r="H128" s="250"/>
      <c r="I128" s="250"/>
      <c r="J128" s="250"/>
      <c r="K128" s="250"/>
      <c r="L128" s="250"/>
      <c r="M128" s="250"/>
      <c r="N128" s="250"/>
    </row>
    <row r="129" spans="1:14" ht="15">
      <c r="A129" s="247" t="s">
        <v>3</v>
      </c>
      <c r="B129" s="247"/>
      <c r="C129" s="247"/>
      <c r="D129" s="247"/>
      <c r="E129" s="248" t="s">
        <v>310</v>
      </c>
      <c r="F129" s="248"/>
      <c r="G129" s="248"/>
      <c r="H129" s="248"/>
      <c r="I129" s="248"/>
      <c r="J129" s="248"/>
      <c r="K129" s="248"/>
      <c r="L129" s="248"/>
      <c r="M129" s="248"/>
      <c r="N129" s="248"/>
    </row>
    <row r="130" spans="1:14" ht="15">
      <c r="A130" s="167"/>
      <c r="B130" s="167"/>
      <c r="C130" s="167"/>
      <c r="D130" s="167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</row>
    <row r="131" spans="1:14" ht="15">
      <c r="A131" s="166" t="s">
        <v>6</v>
      </c>
      <c r="B131" s="249" t="s">
        <v>137</v>
      </c>
      <c r="C131" s="249"/>
      <c r="D131" s="249"/>
      <c r="E131" s="249"/>
      <c r="F131" s="249"/>
      <c r="G131" s="249"/>
      <c r="H131" s="249"/>
      <c r="I131" s="249" t="s">
        <v>138</v>
      </c>
      <c r="J131" s="249"/>
      <c r="K131" s="249" t="s">
        <v>139</v>
      </c>
      <c r="L131" s="249"/>
      <c r="M131" s="249" t="s">
        <v>140</v>
      </c>
      <c r="N131" s="249"/>
    </row>
    <row r="132" spans="1:14" ht="15">
      <c r="A132" s="166">
        <v>1</v>
      </c>
      <c r="B132" s="249">
        <v>2</v>
      </c>
      <c r="C132" s="249"/>
      <c r="D132" s="249"/>
      <c r="E132" s="249"/>
      <c r="F132" s="249"/>
      <c r="G132" s="249"/>
      <c r="H132" s="249"/>
      <c r="I132" s="249">
        <v>3</v>
      </c>
      <c r="J132" s="249"/>
      <c r="K132" s="249">
        <v>4</v>
      </c>
      <c r="L132" s="249"/>
      <c r="M132" s="249">
        <v>5</v>
      </c>
      <c r="N132" s="249"/>
    </row>
    <row r="133" spans="1:14" ht="25.5" customHeight="1">
      <c r="A133" s="49">
        <v>1</v>
      </c>
      <c r="B133" s="227" t="s">
        <v>310</v>
      </c>
      <c r="C133" s="228"/>
      <c r="D133" s="228"/>
      <c r="E133" s="228"/>
      <c r="F133" s="228"/>
      <c r="G133" s="228"/>
      <c r="H133" s="229"/>
      <c r="I133" s="230" t="s">
        <v>21</v>
      </c>
      <c r="J133" s="230"/>
      <c r="K133" s="230" t="s">
        <v>21</v>
      </c>
      <c r="L133" s="230"/>
      <c r="M133" s="231"/>
      <c r="N133" s="232"/>
    </row>
    <row r="134" spans="1:14" ht="15">
      <c r="A134" s="48"/>
      <c r="B134" s="242" t="s">
        <v>20</v>
      </c>
      <c r="C134" s="243"/>
      <c r="D134" s="243"/>
      <c r="E134" s="243"/>
      <c r="F134" s="243"/>
      <c r="G134" s="243"/>
      <c r="H134" s="244"/>
      <c r="I134" s="230" t="s">
        <v>21</v>
      </c>
      <c r="J134" s="230"/>
      <c r="K134" s="230" t="s">
        <v>21</v>
      </c>
      <c r="L134" s="230"/>
      <c r="M134" s="245">
        <f>M133</f>
        <v>0</v>
      </c>
      <c r="N134" s="246"/>
    </row>
    <row r="136" spans="1:14" ht="15">
      <c r="A136" s="247" t="s">
        <v>221</v>
      </c>
      <c r="B136" s="247"/>
      <c r="C136" s="247"/>
      <c r="D136" s="247"/>
      <c r="E136" s="250" t="s">
        <v>311</v>
      </c>
      <c r="F136" s="250"/>
      <c r="G136" s="250"/>
      <c r="H136" s="250"/>
      <c r="I136" s="250"/>
      <c r="J136" s="250"/>
      <c r="K136" s="250"/>
      <c r="L136" s="250"/>
      <c r="M136" s="250"/>
      <c r="N136" s="250"/>
    </row>
    <row r="137" spans="1:14" ht="15">
      <c r="A137" s="247" t="s">
        <v>3</v>
      </c>
      <c r="B137" s="247"/>
      <c r="C137" s="247"/>
      <c r="D137" s="247"/>
      <c r="E137" s="248" t="s">
        <v>312</v>
      </c>
      <c r="F137" s="248"/>
      <c r="G137" s="248"/>
      <c r="H137" s="248"/>
      <c r="I137" s="248"/>
      <c r="J137" s="248"/>
      <c r="K137" s="248"/>
      <c r="L137" s="248"/>
      <c r="M137" s="248"/>
      <c r="N137" s="248"/>
    </row>
    <row r="138" spans="1:14" ht="15">
      <c r="A138" s="167"/>
      <c r="B138" s="167"/>
      <c r="C138" s="167"/>
      <c r="D138" s="167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</row>
    <row r="139" spans="1:14" ht="15">
      <c r="A139" s="166" t="s">
        <v>6</v>
      </c>
      <c r="B139" s="249" t="s">
        <v>137</v>
      </c>
      <c r="C139" s="249"/>
      <c r="D139" s="249"/>
      <c r="E139" s="249"/>
      <c r="F139" s="249"/>
      <c r="G139" s="249"/>
      <c r="H139" s="249"/>
      <c r="I139" s="249" t="s">
        <v>138</v>
      </c>
      <c r="J139" s="249"/>
      <c r="K139" s="249" t="s">
        <v>139</v>
      </c>
      <c r="L139" s="249"/>
      <c r="M139" s="249" t="s">
        <v>140</v>
      </c>
      <c r="N139" s="249"/>
    </row>
    <row r="140" spans="1:14" ht="15">
      <c r="A140" s="166">
        <v>1</v>
      </c>
      <c r="B140" s="249">
        <v>2</v>
      </c>
      <c r="C140" s="249"/>
      <c r="D140" s="249"/>
      <c r="E140" s="249"/>
      <c r="F140" s="249"/>
      <c r="G140" s="249"/>
      <c r="H140" s="249"/>
      <c r="I140" s="249">
        <v>3</v>
      </c>
      <c r="J140" s="249"/>
      <c r="K140" s="249">
        <v>4</v>
      </c>
      <c r="L140" s="249"/>
      <c r="M140" s="249">
        <v>5</v>
      </c>
      <c r="N140" s="249"/>
    </row>
    <row r="141" spans="1:14" ht="15" customHeight="1">
      <c r="A141" s="49">
        <v>1</v>
      </c>
      <c r="B141" s="227" t="s">
        <v>313</v>
      </c>
      <c r="C141" s="228"/>
      <c r="D141" s="228"/>
      <c r="E141" s="228"/>
      <c r="F141" s="228"/>
      <c r="G141" s="228"/>
      <c r="H141" s="229"/>
      <c r="I141" s="230" t="s">
        <v>21</v>
      </c>
      <c r="J141" s="230"/>
      <c r="K141" s="230" t="s">
        <v>21</v>
      </c>
      <c r="L141" s="230"/>
      <c r="M141" s="231"/>
      <c r="N141" s="232"/>
    </row>
    <row r="142" spans="1:14" ht="15">
      <c r="A142" s="48"/>
      <c r="B142" s="242" t="s">
        <v>20</v>
      </c>
      <c r="C142" s="243"/>
      <c r="D142" s="243"/>
      <c r="E142" s="243"/>
      <c r="F142" s="243"/>
      <c r="G142" s="243"/>
      <c r="H142" s="244"/>
      <c r="I142" s="230" t="s">
        <v>21</v>
      </c>
      <c r="J142" s="230"/>
      <c r="K142" s="230" t="s">
        <v>21</v>
      </c>
      <c r="L142" s="230"/>
      <c r="M142" s="245">
        <f>M141</f>
        <v>0</v>
      </c>
      <c r="N142" s="246"/>
    </row>
    <row r="144" spans="1:14" ht="15">
      <c r="A144" s="247" t="s">
        <v>221</v>
      </c>
      <c r="B144" s="247"/>
      <c r="C144" s="247"/>
      <c r="D144" s="247"/>
      <c r="E144" s="250" t="s">
        <v>314</v>
      </c>
      <c r="F144" s="250"/>
      <c r="G144" s="250"/>
      <c r="H144" s="250"/>
      <c r="I144" s="250"/>
      <c r="J144" s="250"/>
      <c r="K144" s="250"/>
      <c r="L144" s="250"/>
      <c r="M144" s="250"/>
      <c r="N144" s="250"/>
    </row>
    <row r="145" spans="1:14" ht="15">
      <c r="A145" s="247" t="s">
        <v>3</v>
      </c>
      <c r="B145" s="247"/>
      <c r="C145" s="247"/>
      <c r="D145" s="247"/>
      <c r="E145" s="248" t="s">
        <v>312</v>
      </c>
      <c r="F145" s="248"/>
      <c r="G145" s="248"/>
      <c r="H145" s="248"/>
      <c r="I145" s="248"/>
      <c r="J145" s="248"/>
      <c r="K145" s="248"/>
      <c r="L145" s="248"/>
      <c r="M145" s="248"/>
      <c r="N145" s="248"/>
    </row>
    <row r="146" spans="1:14" ht="15">
      <c r="A146" s="167"/>
      <c r="B146" s="167"/>
      <c r="C146" s="167"/>
      <c r="D146" s="167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</row>
    <row r="147" spans="1:14" ht="15">
      <c r="A147" s="166" t="s">
        <v>6</v>
      </c>
      <c r="B147" s="249" t="s">
        <v>137</v>
      </c>
      <c r="C147" s="249"/>
      <c r="D147" s="249"/>
      <c r="E147" s="249"/>
      <c r="F147" s="249"/>
      <c r="G147" s="249"/>
      <c r="H147" s="249"/>
      <c r="I147" s="249" t="s">
        <v>138</v>
      </c>
      <c r="J147" s="249"/>
      <c r="K147" s="249" t="s">
        <v>139</v>
      </c>
      <c r="L147" s="249"/>
      <c r="M147" s="249" t="s">
        <v>140</v>
      </c>
      <c r="N147" s="249"/>
    </row>
    <row r="148" spans="1:14" ht="15">
      <c r="A148" s="166">
        <v>1</v>
      </c>
      <c r="B148" s="249">
        <v>2</v>
      </c>
      <c r="C148" s="249"/>
      <c r="D148" s="249"/>
      <c r="E148" s="249"/>
      <c r="F148" s="249"/>
      <c r="G148" s="249"/>
      <c r="H148" s="249"/>
      <c r="I148" s="249">
        <v>3</v>
      </c>
      <c r="J148" s="249"/>
      <c r="K148" s="249">
        <v>4</v>
      </c>
      <c r="L148" s="249"/>
      <c r="M148" s="249">
        <v>5</v>
      </c>
      <c r="N148" s="249"/>
    </row>
    <row r="149" spans="1:14" ht="27" customHeight="1">
      <c r="A149" s="49">
        <v>1</v>
      </c>
      <c r="B149" s="227" t="s">
        <v>315</v>
      </c>
      <c r="C149" s="228"/>
      <c r="D149" s="228"/>
      <c r="E149" s="228"/>
      <c r="F149" s="228"/>
      <c r="G149" s="228"/>
      <c r="H149" s="229"/>
      <c r="I149" s="230" t="s">
        <v>21</v>
      </c>
      <c r="J149" s="230"/>
      <c r="K149" s="230" t="s">
        <v>21</v>
      </c>
      <c r="L149" s="230"/>
      <c r="M149" s="231"/>
      <c r="N149" s="232"/>
    </row>
    <row r="150" spans="1:14" ht="15">
      <c r="A150" s="48"/>
      <c r="B150" s="242" t="s">
        <v>20</v>
      </c>
      <c r="C150" s="243"/>
      <c r="D150" s="243"/>
      <c r="E150" s="243"/>
      <c r="F150" s="243"/>
      <c r="G150" s="243"/>
      <c r="H150" s="244"/>
      <c r="I150" s="230" t="s">
        <v>21</v>
      </c>
      <c r="J150" s="230"/>
      <c r="K150" s="230" t="s">
        <v>21</v>
      </c>
      <c r="L150" s="230"/>
      <c r="M150" s="245">
        <f>M149</f>
        <v>0</v>
      </c>
      <c r="N150" s="246"/>
    </row>
    <row r="152" spans="1:14" ht="15">
      <c r="A152" s="247" t="s">
        <v>221</v>
      </c>
      <c r="B152" s="247"/>
      <c r="C152" s="247"/>
      <c r="D152" s="247"/>
      <c r="E152" s="250" t="s">
        <v>316</v>
      </c>
      <c r="F152" s="250"/>
      <c r="G152" s="250"/>
      <c r="H152" s="250"/>
      <c r="I152" s="250"/>
      <c r="J152" s="250"/>
      <c r="K152" s="250"/>
      <c r="L152" s="250"/>
      <c r="M152" s="250"/>
      <c r="N152" s="250"/>
    </row>
    <row r="153" spans="1:14" ht="15">
      <c r="A153" s="247" t="s">
        <v>3</v>
      </c>
      <c r="B153" s="247"/>
      <c r="C153" s="247"/>
      <c r="D153" s="247"/>
      <c r="E153" s="248" t="s">
        <v>312</v>
      </c>
      <c r="F153" s="248"/>
      <c r="G153" s="248"/>
      <c r="H153" s="248"/>
      <c r="I153" s="248"/>
      <c r="J153" s="248"/>
      <c r="K153" s="248"/>
      <c r="L153" s="248"/>
      <c r="M153" s="248"/>
      <c r="N153" s="248"/>
    </row>
    <row r="154" spans="1:14" ht="15">
      <c r="A154" s="167"/>
      <c r="B154" s="167"/>
      <c r="C154" s="167"/>
      <c r="D154" s="167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</row>
    <row r="155" spans="1:14" ht="15">
      <c r="A155" s="166" t="s">
        <v>6</v>
      </c>
      <c r="B155" s="249" t="s">
        <v>137</v>
      </c>
      <c r="C155" s="249"/>
      <c r="D155" s="249"/>
      <c r="E155" s="249"/>
      <c r="F155" s="249"/>
      <c r="G155" s="249"/>
      <c r="H155" s="249"/>
      <c r="I155" s="249" t="s">
        <v>138</v>
      </c>
      <c r="J155" s="249"/>
      <c r="K155" s="249" t="s">
        <v>139</v>
      </c>
      <c r="L155" s="249"/>
      <c r="M155" s="249" t="s">
        <v>140</v>
      </c>
      <c r="N155" s="249"/>
    </row>
    <row r="156" spans="1:14" ht="15">
      <c r="A156" s="166">
        <v>1</v>
      </c>
      <c r="B156" s="249">
        <v>2</v>
      </c>
      <c r="C156" s="249"/>
      <c r="D156" s="249"/>
      <c r="E156" s="249"/>
      <c r="F156" s="249"/>
      <c r="G156" s="249"/>
      <c r="H156" s="249"/>
      <c r="I156" s="249">
        <v>3</v>
      </c>
      <c r="J156" s="249"/>
      <c r="K156" s="249">
        <v>4</v>
      </c>
      <c r="L156" s="249"/>
      <c r="M156" s="249">
        <v>5</v>
      </c>
      <c r="N156" s="249"/>
    </row>
    <row r="157" spans="1:14" ht="15" customHeight="1">
      <c r="A157" s="49">
        <v>1</v>
      </c>
      <c r="B157" s="227" t="s">
        <v>317</v>
      </c>
      <c r="C157" s="228"/>
      <c r="D157" s="228"/>
      <c r="E157" s="228"/>
      <c r="F157" s="228"/>
      <c r="G157" s="228"/>
      <c r="H157" s="229"/>
      <c r="I157" s="230" t="s">
        <v>21</v>
      </c>
      <c r="J157" s="230"/>
      <c r="K157" s="230" t="s">
        <v>21</v>
      </c>
      <c r="L157" s="230"/>
      <c r="M157" s="231"/>
      <c r="N157" s="232"/>
    </row>
    <row r="158" spans="1:14" ht="15">
      <c r="A158" s="48"/>
      <c r="B158" s="242" t="s">
        <v>20</v>
      </c>
      <c r="C158" s="243"/>
      <c r="D158" s="243"/>
      <c r="E158" s="243"/>
      <c r="F158" s="243"/>
      <c r="G158" s="243"/>
      <c r="H158" s="244"/>
      <c r="I158" s="230" t="s">
        <v>21</v>
      </c>
      <c r="J158" s="230"/>
      <c r="K158" s="230" t="s">
        <v>21</v>
      </c>
      <c r="L158" s="230"/>
      <c r="M158" s="245">
        <f>M157</f>
        <v>0</v>
      </c>
      <c r="N158" s="246"/>
    </row>
  </sheetData>
  <sheetProtection/>
  <mergeCells count="379">
    <mergeCell ref="B158:H158"/>
    <mergeCell ref="I158:J158"/>
    <mergeCell ref="K158:L158"/>
    <mergeCell ref="M158:N158"/>
    <mergeCell ref="B156:H156"/>
    <mergeCell ref="I156:J156"/>
    <mergeCell ref="K156:L156"/>
    <mergeCell ref="M156:N156"/>
    <mergeCell ref="B157:H157"/>
    <mergeCell ref="I157:J157"/>
    <mergeCell ref="K157:L157"/>
    <mergeCell ref="M157:N157"/>
    <mergeCell ref="A153:D153"/>
    <mergeCell ref="E153:N153"/>
    <mergeCell ref="B155:H155"/>
    <mergeCell ref="I155:J155"/>
    <mergeCell ref="K155:L155"/>
    <mergeCell ref="M155:N155"/>
    <mergeCell ref="B150:H150"/>
    <mergeCell ref="I150:J150"/>
    <mergeCell ref="K150:L150"/>
    <mergeCell ref="M150:N150"/>
    <mergeCell ref="A152:D152"/>
    <mergeCell ref="E152:N152"/>
    <mergeCell ref="B148:H148"/>
    <mergeCell ref="I148:J148"/>
    <mergeCell ref="K148:L148"/>
    <mergeCell ref="M148:N148"/>
    <mergeCell ref="B149:H149"/>
    <mergeCell ref="I149:J149"/>
    <mergeCell ref="K149:L149"/>
    <mergeCell ref="M149:N149"/>
    <mergeCell ref="A145:D145"/>
    <mergeCell ref="E145:N145"/>
    <mergeCell ref="B147:H147"/>
    <mergeCell ref="I147:J147"/>
    <mergeCell ref="K147:L147"/>
    <mergeCell ref="M147:N147"/>
    <mergeCell ref="B142:H142"/>
    <mergeCell ref="I142:J142"/>
    <mergeCell ref="K142:L142"/>
    <mergeCell ref="M142:N142"/>
    <mergeCell ref="A144:D144"/>
    <mergeCell ref="E144:N144"/>
    <mergeCell ref="B140:H140"/>
    <mergeCell ref="I140:J140"/>
    <mergeCell ref="K140:L140"/>
    <mergeCell ref="M140:N140"/>
    <mergeCell ref="B141:H141"/>
    <mergeCell ref="I141:J141"/>
    <mergeCell ref="K141:L141"/>
    <mergeCell ref="M141:N141"/>
    <mergeCell ref="A137:D137"/>
    <mergeCell ref="E137:N137"/>
    <mergeCell ref="B139:H139"/>
    <mergeCell ref="I139:J139"/>
    <mergeCell ref="K139:L139"/>
    <mergeCell ref="M139:N139"/>
    <mergeCell ref="B134:H134"/>
    <mergeCell ref="I134:J134"/>
    <mergeCell ref="K134:L134"/>
    <mergeCell ref="M134:N134"/>
    <mergeCell ref="A136:D136"/>
    <mergeCell ref="E136:N136"/>
    <mergeCell ref="B132:H132"/>
    <mergeCell ref="I132:J132"/>
    <mergeCell ref="K132:L132"/>
    <mergeCell ref="M132:N132"/>
    <mergeCell ref="B133:H133"/>
    <mergeCell ref="I133:J133"/>
    <mergeCell ref="K133:L133"/>
    <mergeCell ref="M133:N133"/>
    <mergeCell ref="A128:D128"/>
    <mergeCell ref="E128:N128"/>
    <mergeCell ref="A129:D129"/>
    <mergeCell ref="E129:N129"/>
    <mergeCell ref="B131:H131"/>
    <mergeCell ref="I131:J131"/>
    <mergeCell ref="K131:L131"/>
    <mergeCell ref="M131:N131"/>
    <mergeCell ref="I105:J105"/>
    <mergeCell ref="K105:L105"/>
    <mergeCell ref="M105:N105"/>
    <mergeCell ref="B106:H106"/>
    <mergeCell ref="I106:J106"/>
    <mergeCell ref="K106:L106"/>
    <mergeCell ref="M106:N106"/>
    <mergeCell ref="B124:H124"/>
    <mergeCell ref="I124:J124"/>
    <mergeCell ref="K124:L124"/>
    <mergeCell ref="M124:N124"/>
    <mergeCell ref="A99:D99"/>
    <mergeCell ref="E99:N99"/>
    <mergeCell ref="A100:D100"/>
    <mergeCell ref="E100:N100"/>
    <mergeCell ref="E101:N101"/>
    <mergeCell ref="B103:H103"/>
    <mergeCell ref="A120:D120"/>
    <mergeCell ref="E120:N120"/>
    <mergeCell ref="A121:D121"/>
    <mergeCell ref="E121:N121"/>
    <mergeCell ref="B123:H123"/>
    <mergeCell ref="I123:J123"/>
    <mergeCell ref="K123:L123"/>
    <mergeCell ref="M123:N123"/>
    <mergeCell ref="B125:H125"/>
    <mergeCell ref="I125:J125"/>
    <mergeCell ref="K125:L125"/>
    <mergeCell ref="M125:N125"/>
    <mergeCell ref="B126:H126"/>
    <mergeCell ref="I126:J126"/>
    <mergeCell ref="K126:L126"/>
    <mergeCell ref="M126:N126"/>
    <mergeCell ref="B68:H68"/>
    <mergeCell ref="I68:J68"/>
    <mergeCell ref="K68:L68"/>
    <mergeCell ref="M68:N68"/>
    <mergeCell ref="B69:H69"/>
    <mergeCell ref="I69:J69"/>
    <mergeCell ref="K69:L69"/>
    <mergeCell ref="M69:N69"/>
    <mergeCell ref="A73:D73"/>
    <mergeCell ref="E73:N73"/>
    <mergeCell ref="B24:H24"/>
    <mergeCell ref="I24:J24"/>
    <mergeCell ref="K24:L24"/>
    <mergeCell ref="M24:N24"/>
    <mergeCell ref="B70:H70"/>
    <mergeCell ref="I70:J70"/>
    <mergeCell ref="K70:L70"/>
    <mergeCell ref="M70:N70"/>
    <mergeCell ref="A60:D60"/>
    <mergeCell ref="E60:N60"/>
    <mergeCell ref="B71:H71"/>
    <mergeCell ref="I71:J71"/>
    <mergeCell ref="K71:L71"/>
    <mergeCell ref="M71:N71"/>
    <mergeCell ref="A66:D66"/>
    <mergeCell ref="E66:N66"/>
    <mergeCell ref="A67:D67"/>
    <mergeCell ref="E67:N67"/>
    <mergeCell ref="B50:H50"/>
    <mergeCell ref="I50:J50"/>
    <mergeCell ref="K50:L50"/>
    <mergeCell ref="M50:N50"/>
    <mergeCell ref="A59:D59"/>
    <mergeCell ref="E59:N59"/>
    <mergeCell ref="A52:D52"/>
    <mergeCell ref="E52:N52"/>
    <mergeCell ref="B54:H54"/>
    <mergeCell ref="I54:J54"/>
    <mergeCell ref="B26:H26"/>
    <mergeCell ref="B27:H27"/>
    <mergeCell ref="B28:H28"/>
    <mergeCell ref="B29:H29"/>
    <mergeCell ref="I26:J26"/>
    <mergeCell ref="I27:J27"/>
    <mergeCell ref="I28:J28"/>
    <mergeCell ref="I29:J29"/>
    <mergeCell ref="K28:L28"/>
    <mergeCell ref="K29:L29"/>
    <mergeCell ref="M26:N26"/>
    <mergeCell ref="M27:N27"/>
    <mergeCell ref="M28:N28"/>
    <mergeCell ref="M29:N29"/>
    <mergeCell ref="M94:N94"/>
    <mergeCell ref="C109:N109"/>
    <mergeCell ref="B97:H97"/>
    <mergeCell ref="I97:J97"/>
    <mergeCell ref="K97:L97"/>
    <mergeCell ref="M97:N97"/>
    <mergeCell ref="I103:J103"/>
    <mergeCell ref="K103:L103"/>
    <mergeCell ref="M103:N103"/>
    <mergeCell ref="B104:H104"/>
    <mergeCell ref="A112:D112"/>
    <mergeCell ref="E112:N112"/>
    <mergeCell ref="A90:D90"/>
    <mergeCell ref="E90:N90"/>
    <mergeCell ref="A91:D91"/>
    <mergeCell ref="E91:N91"/>
    <mergeCell ref="E92:N92"/>
    <mergeCell ref="B94:H94"/>
    <mergeCell ref="I94:J94"/>
    <mergeCell ref="K94:L94"/>
    <mergeCell ref="B95:H95"/>
    <mergeCell ref="I95:J95"/>
    <mergeCell ref="K95:L95"/>
    <mergeCell ref="M95:N95"/>
    <mergeCell ref="A111:D111"/>
    <mergeCell ref="E111:N111"/>
    <mergeCell ref="I104:J104"/>
    <mergeCell ref="K104:L104"/>
    <mergeCell ref="M104:N104"/>
    <mergeCell ref="B105:H105"/>
    <mergeCell ref="B88:H88"/>
    <mergeCell ref="I88:J88"/>
    <mergeCell ref="K88:L88"/>
    <mergeCell ref="M88:N88"/>
    <mergeCell ref="B87:H87"/>
    <mergeCell ref="I87:J87"/>
    <mergeCell ref="K87:L87"/>
    <mergeCell ref="M87:N87"/>
    <mergeCell ref="B85:H85"/>
    <mergeCell ref="I85:J85"/>
    <mergeCell ref="K85:L85"/>
    <mergeCell ref="M85:N85"/>
    <mergeCell ref="E82:N82"/>
    <mergeCell ref="B86:H86"/>
    <mergeCell ref="I86:J86"/>
    <mergeCell ref="K86:L86"/>
    <mergeCell ref="M86:N86"/>
    <mergeCell ref="B84:H84"/>
    <mergeCell ref="I84:J84"/>
    <mergeCell ref="K84:L84"/>
    <mergeCell ref="M84:N84"/>
    <mergeCell ref="B76:H76"/>
    <mergeCell ref="I76:J76"/>
    <mergeCell ref="K76:L76"/>
    <mergeCell ref="M76:N76"/>
    <mergeCell ref="B77:H77"/>
    <mergeCell ref="I77:J77"/>
    <mergeCell ref="B49:H49"/>
    <mergeCell ref="I49:J49"/>
    <mergeCell ref="K49:L49"/>
    <mergeCell ref="M49:N49"/>
    <mergeCell ref="A81:D81"/>
    <mergeCell ref="E81:N81"/>
    <mergeCell ref="K77:L77"/>
    <mergeCell ref="M77:N77"/>
    <mergeCell ref="B78:H78"/>
    <mergeCell ref="I78:J78"/>
    <mergeCell ref="I47:J47"/>
    <mergeCell ref="K47:L47"/>
    <mergeCell ref="M47:N47"/>
    <mergeCell ref="B48:H48"/>
    <mergeCell ref="I48:J48"/>
    <mergeCell ref="K48:L48"/>
    <mergeCell ref="M48:N48"/>
    <mergeCell ref="A45:D45"/>
    <mergeCell ref="E45:N45"/>
    <mergeCell ref="B41:H41"/>
    <mergeCell ref="I41:J41"/>
    <mergeCell ref="K41:L41"/>
    <mergeCell ref="B61:H61"/>
    <mergeCell ref="I61:J61"/>
    <mergeCell ref="K61:L61"/>
    <mergeCell ref="M61:N61"/>
    <mergeCell ref="B47:H47"/>
    <mergeCell ref="M41:N41"/>
    <mergeCell ref="B42:H42"/>
    <mergeCell ref="I42:J42"/>
    <mergeCell ref="K42:L42"/>
    <mergeCell ref="M42:N42"/>
    <mergeCell ref="A44:D44"/>
    <mergeCell ref="E44:N44"/>
    <mergeCell ref="B22:H22"/>
    <mergeCell ref="I22:J22"/>
    <mergeCell ref="K22:L22"/>
    <mergeCell ref="M22:N22"/>
    <mergeCell ref="B30:H30"/>
    <mergeCell ref="B25:H25"/>
    <mergeCell ref="I25:J25"/>
    <mergeCell ref="I30:J30"/>
    <mergeCell ref="K25:L25"/>
    <mergeCell ref="K30:L30"/>
    <mergeCell ref="A36:D36"/>
    <mergeCell ref="E36:N36"/>
    <mergeCell ref="A17:D17"/>
    <mergeCell ref="E17:N17"/>
    <mergeCell ref="A18:D18"/>
    <mergeCell ref="E18:N18"/>
    <mergeCell ref="B21:H21"/>
    <mergeCell ref="I21:J21"/>
    <mergeCell ref="K21:L21"/>
    <mergeCell ref="M21:N21"/>
    <mergeCell ref="I115:J115"/>
    <mergeCell ref="K115:L115"/>
    <mergeCell ref="M115:N115"/>
    <mergeCell ref="B116:H116"/>
    <mergeCell ref="I116:J116"/>
    <mergeCell ref="K116:L116"/>
    <mergeCell ref="M116:N116"/>
    <mergeCell ref="C34:N34"/>
    <mergeCell ref="B117:H117"/>
    <mergeCell ref="I117:J117"/>
    <mergeCell ref="K117:L117"/>
    <mergeCell ref="M117:N117"/>
    <mergeCell ref="B118:H118"/>
    <mergeCell ref="I118:J118"/>
    <mergeCell ref="K118:L118"/>
    <mergeCell ref="M118:N118"/>
    <mergeCell ref="B115:H115"/>
    <mergeCell ref="I23:J23"/>
    <mergeCell ref="K23:L23"/>
    <mergeCell ref="B31:H31"/>
    <mergeCell ref="I31:J31"/>
    <mergeCell ref="K31:L31"/>
    <mergeCell ref="M31:N31"/>
    <mergeCell ref="M25:N25"/>
    <mergeCell ref="M30:N30"/>
    <mergeCell ref="K26:L26"/>
    <mergeCell ref="K27:L27"/>
    <mergeCell ref="I7:N7"/>
    <mergeCell ref="B13:N13"/>
    <mergeCell ref="M23:N23"/>
    <mergeCell ref="B19:H19"/>
    <mergeCell ref="I19:J19"/>
    <mergeCell ref="K19:L19"/>
    <mergeCell ref="M19:N19"/>
    <mergeCell ref="K20:L20"/>
    <mergeCell ref="M20:N20"/>
    <mergeCell ref="B20:H20"/>
    <mergeCell ref="I9:N9"/>
    <mergeCell ref="A11:N11"/>
    <mergeCell ref="A12:N12"/>
    <mergeCell ref="B114:H114"/>
    <mergeCell ref="I114:J114"/>
    <mergeCell ref="K114:L114"/>
    <mergeCell ref="M114:N114"/>
    <mergeCell ref="C15:N15"/>
    <mergeCell ref="I20:J20"/>
    <mergeCell ref="B23:H23"/>
    <mergeCell ref="B40:H40"/>
    <mergeCell ref="I40:J40"/>
    <mergeCell ref="K40:L40"/>
    <mergeCell ref="M40:N40"/>
    <mergeCell ref="I2:N2"/>
    <mergeCell ref="I3:N3"/>
    <mergeCell ref="I4:N4"/>
    <mergeCell ref="I5:N5"/>
    <mergeCell ref="I6:N6"/>
    <mergeCell ref="I8:N8"/>
    <mergeCell ref="A37:D37"/>
    <mergeCell ref="E37:N37"/>
    <mergeCell ref="B39:H39"/>
    <mergeCell ref="I39:J39"/>
    <mergeCell ref="K39:L39"/>
    <mergeCell ref="M39:N39"/>
    <mergeCell ref="B75:H75"/>
    <mergeCell ref="I75:J75"/>
    <mergeCell ref="K75:L75"/>
    <mergeCell ref="M75:N75"/>
    <mergeCell ref="A80:D80"/>
    <mergeCell ref="E80:N80"/>
    <mergeCell ref="K78:L78"/>
    <mergeCell ref="M78:N78"/>
    <mergeCell ref="B96:H96"/>
    <mergeCell ref="I96:J96"/>
    <mergeCell ref="K96:L96"/>
    <mergeCell ref="M96:N96"/>
    <mergeCell ref="B64:H64"/>
    <mergeCell ref="I64:J64"/>
    <mergeCell ref="K64:L64"/>
    <mergeCell ref="M64:N64"/>
    <mergeCell ref="A74:D74"/>
    <mergeCell ref="E74:N74"/>
    <mergeCell ref="B62:H62"/>
    <mergeCell ref="I62:J62"/>
    <mergeCell ref="K62:L62"/>
    <mergeCell ref="M62:N62"/>
    <mergeCell ref="B63:H63"/>
    <mergeCell ref="I63:J63"/>
    <mergeCell ref="K63:L63"/>
    <mergeCell ref="M63:N63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60"/>
  <sheetViews>
    <sheetView tabSelected="1" zoomScalePageLayoutView="0" workbookViewId="0" topLeftCell="A1">
      <selection activeCell="N394" sqref="N394"/>
    </sheetView>
  </sheetViews>
  <sheetFormatPr defaultColWidth="9.140625" defaultRowHeight="15"/>
  <cols>
    <col min="1" max="1" width="6.00390625" style="0" customWidth="1"/>
    <col min="4" max="4" width="15.00390625" style="0" customWidth="1"/>
    <col min="6" max="6" width="12.57421875" style="0" customWidth="1"/>
    <col min="7" max="7" width="11.57421875" style="0" customWidth="1"/>
    <col min="8" max="8" width="11.421875" style="0" customWidth="1"/>
    <col min="9" max="10" width="9.140625" style="0" customWidth="1"/>
    <col min="11" max="11" width="8.57421875" style="0" customWidth="1"/>
    <col min="12" max="12" width="12.8515625" style="0" customWidth="1"/>
    <col min="13" max="13" width="9.8515625" style="0" bestFit="1" customWidth="1"/>
    <col min="14" max="14" width="5.00390625" style="0" customWidth="1"/>
    <col min="15" max="15" width="12.421875" style="0" customWidth="1"/>
    <col min="16" max="16" width="13.140625" style="0" customWidth="1"/>
    <col min="17" max="17" width="12.421875" style="0" bestFit="1" customWidth="1"/>
    <col min="19" max="19" width="11.421875" style="0" bestFit="1" customWidth="1"/>
    <col min="21" max="21" width="11.421875" style="0" bestFit="1" customWidth="1"/>
  </cols>
  <sheetData>
    <row r="1" spans="1:14" ht="15">
      <c r="A1" s="252" t="s">
        <v>151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6"/>
      <c r="N1" s="6"/>
    </row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264</v>
      </c>
      <c r="N2" s="1"/>
      <c r="O2" s="88" t="s">
        <v>184</v>
      </c>
      <c r="P2" s="88"/>
      <c r="Q2" s="88" t="s">
        <v>185</v>
      </c>
      <c r="S2" t="s">
        <v>187</v>
      </c>
      <c r="U2" t="s">
        <v>186</v>
      </c>
    </row>
    <row r="3" spans="1:21" ht="15">
      <c r="A3" s="1"/>
      <c r="B3" s="253" t="s">
        <v>153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26">
        <f>K325+K483</f>
        <v>383082.44</v>
      </c>
      <c r="N3" s="6"/>
      <c r="O3" s="95">
        <f>L101+K129+L494+L109+L588</f>
        <v>2642443.997396</v>
      </c>
      <c r="Q3" s="95">
        <f>L25+L38+L51+K77+L505+K618</f>
        <v>14011759.29749</v>
      </c>
      <c r="S3" s="127">
        <f>L156+K177+K294+K451+K461+K471+K516+K526+K537+K557+L200+K221+K547</f>
        <v>2696015.469808</v>
      </c>
      <c r="U3" s="95">
        <f>K280+K307+K315+K342+K348+K358+K376+K401+L434</f>
        <v>2999975.8765940005</v>
      </c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5">
      <c r="A5" s="247" t="s">
        <v>2</v>
      </c>
      <c r="B5" s="247"/>
      <c r="C5" s="247"/>
      <c r="D5" s="247"/>
      <c r="E5" s="248" t="s">
        <v>4</v>
      </c>
      <c r="F5" s="248"/>
      <c r="G5" s="248"/>
      <c r="H5" s="248"/>
      <c r="I5" s="248"/>
      <c r="J5" s="248"/>
      <c r="K5" s="248"/>
      <c r="L5" s="248"/>
      <c r="M5" s="4"/>
      <c r="N5" s="4"/>
      <c r="P5" s="95">
        <f>O3+Q3</f>
        <v>16654203.294886</v>
      </c>
    </row>
    <row r="6" spans="1:14" ht="15">
      <c r="A6" s="247" t="s">
        <v>3</v>
      </c>
      <c r="B6" s="247"/>
      <c r="C6" s="247"/>
      <c r="D6" s="247"/>
      <c r="E6" s="248" t="s">
        <v>5</v>
      </c>
      <c r="F6" s="248"/>
      <c r="G6" s="248"/>
      <c r="H6" s="248"/>
      <c r="I6" s="248"/>
      <c r="J6" s="248"/>
      <c r="K6" s="248"/>
      <c r="L6" s="248"/>
      <c r="M6" s="4"/>
      <c r="N6" s="4"/>
    </row>
    <row r="7" spans="1:17" ht="15">
      <c r="A7" s="247" t="s">
        <v>152</v>
      </c>
      <c r="B7" s="247"/>
      <c r="C7" s="247"/>
      <c r="D7" s="247"/>
      <c r="E7" s="248" t="s">
        <v>263</v>
      </c>
      <c r="F7" s="248"/>
      <c r="G7" s="248"/>
      <c r="H7" s="248"/>
      <c r="I7" s="248"/>
      <c r="J7" s="248"/>
      <c r="K7" s="248"/>
      <c r="L7" s="248"/>
      <c r="M7" s="4"/>
      <c r="N7" s="4"/>
      <c r="Q7" s="95">
        <f>O3+Q3+U3</f>
        <v>19654179.17148</v>
      </c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253" t="s">
        <v>188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6"/>
      <c r="N9" s="6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>
      <c r="A11" s="288" t="s">
        <v>6</v>
      </c>
      <c r="B11" s="288" t="s">
        <v>7</v>
      </c>
      <c r="C11" s="288"/>
      <c r="D11" s="289" t="s">
        <v>8</v>
      </c>
      <c r="E11" s="289" t="s">
        <v>9</v>
      </c>
      <c r="F11" s="289"/>
      <c r="G11" s="289"/>
      <c r="H11" s="289"/>
      <c r="I11" s="289" t="s">
        <v>15</v>
      </c>
      <c r="J11" s="289" t="s">
        <v>16</v>
      </c>
      <c r="K11" s="289" t="s">
        <v>17</v>
      </c>
      <c r="L11" s="289" t="s">
        <v>18</v>
      </c>
      <c r="M11" s="1"/>
      <c r="N11" s="1"/>
    </row>
    <row r="12" spans="1:14" ht="15">
      <c r="A12" s="288"/>
      <c r="B12" s="288"/>
      <c r="C12" s="288"/>
      <c r="D12" s="289"/>
      <c r="E12" s="289"/>
      <c r="F12" s="289"/>
      <c r="G12" s="289"/>
      <c r="H12" s="289"/>
      <c r="I12" s="289"/>
      <c r="J12" s="289"/>
      <c r="K12" s="289"/>
      <c r="L12" s="289"/>
      <c r="M12" s="1"/>
      <c r="N12" s="1"/>
    </row>
    <row r="13" spans="1:14" ht="15">
      <c r="A13" s="288"/>
      <c r="B13" s="288"/>
      <c r="C13" s="288"/>
      <c r="D13" s="289"/>
      <c r="E13" s="288" t="s">
        <v>10</v>
      </c>
      <c r="F13" s="249" t="s">
        <v>11</v>
      </c>
      <c r="G13" s="249"/>
      <c r="H13" s="249"/>
      <c r="I13" s="289"/>
      <c r="J13" s="289"/>
      <c r="K13" s="289"/>
      <c r="L13" s="289"/>
      <c r="M13" s="1"/>
      <c r="N13" s="1"/>
    </row>
    <row r="14" spans="1:14" ht="15" customHeight="1">
      <c r="A14" s="288"/>
      <c r="B14" s="288"/>
      <c r="C14" s="288"/>
      <c r="D14" s="289"/>
      <c r="E14" s="288"/>
      <c r="F14" s="289" t="s">
        <v>12</v>
      </c>
      <c r="G14" s="289" t="s">
        <v>13</v>
      </c>
      <c r="H14" s="289" t="s">
        <v>14</v>
      </c>
      <c r="I14" s="289"/>
      <c r="J14" s="289"/>
      <c r="K14" s="289"/>
      <c r="L14" s="289"/>
      <c r="M14" s="1"/>
      <c r="N14" s="1"/>
    </row>
    <row r="15" spans="1:14" ht="15">
      <c r="A15" s="288"/>
      <c r="B15" s="288"/>
      <c r="C15" s="288"/>
      <c r="D15" s="289"/>
      <c r="E15" s="288"/>
      <c r="F15" s="289"/>
      <c r="G15" s="289"/>
      <c r="H15" s="289"/>
      <c r="I15" s="289"/>
      <c r="J15" s="289"/>
      <c r="K15" s="289"/>
      <c r="L15" s="289"/>
      <c r="M15" s="1"/>
      <c r="N15" s="1"/>
    </row>
    <row r="16" spans="1:14" ht="15">
      <c r="A16" s="288"/>
      <c r="B16" s="288"/>
      <c r="C16" s="288"/>
      <c r="D16" s="289"/>
      <c r="E16" s="288"/>
      <c r="F16" s="289"/>
      <c r="G16" s="289"/>
      <c r="H16" s="289"/>
      <c r="I16" s="289"/>
      <c r="J16" s="289"/>
      <c r="K16" s="289"/>
      <c r="L16" s="289"/>
      <c r="M16" s="3"/>
      <c r="N16" s="3"/>
    </row>
    <row r="17" spans="1:14" ht="15">
      <c r="A17" s="288"/>
      <c r="B17" s="288"/>
      <c r="C17" s="288"/>
      <c r="D17" s="289"/>
      <c r="E17" s="288"/>
      <c r="F17" s="289"/>
      <c r="G17" s="289"/>
      <c r="H17" s="289"/>
      <c r="I17" s="289"/>
      <c r="J17" s="289"/>
      <c r="K17" s="289"/>
      <c r="L17" s="289"/>
      <c r="M17" s="3"/>
      <c r="N17" s="3"/>
    </row>
    <row r="18" spans="1:12" ht="15">
      <c r="A18" s="288"/>
      <c r="B18" s="288"/>
      <c r="C18" s="288"/>
      <c r="D18" s="289"/>
      <c r="E18" s="288"/>
      <c r="F18" s="289"/>
      <c r="G18" s="289"/>
      <c r="H18" s="289"/>
      <c r="I18" s="289"/>
      <c r="J18" s="289"/>
      <c r="K18" s="289"/>
      <c r="L18" s="289"/>
    </row>
    <row r="19" spans="1:12" ht="15">
      <c r="A19" s="5">
        <v>1</v>
      </c>
      <c r="B19" s="272">
        <v>2</v>
      </c>
      <c r="C19" s="272"/>
      <c r="D19" s="5">
        <v>3</v>
      </c>
      <c r="E19" s="5">
        <v>4</v>
      </c>
      <c r="F19" s="5">
        <v>5</v>
      </c>
      <c r="G19" s="5">
        <v>6</v>
      </c>
      <c r="H19" s="5">
        <v>7</v>
      </c>
      <c r="I19" s="5">
        <v>8</v>
      </c>
      <c r="J19" s="5">
        <v>9</v>
      </c>
      <c r="K19" s="5">
        <v>10</v>
      </c>
      <c r="L19" s="5">
        <v>11</v>
      </c>
    </row>
    <row r="20" spans="1:12" ht="15">
      <c r="A20" s="7">
        <v>1</v>
      </c>
      <c r="B20" s="291" t="s">
        <v>19</v>
      </c>
      <c r="C20" s="291"/>
      <c r="D20" s="7">
        <v>1</v>
      </c>
      <c r="E20" s="9">
        <f>F20+G20+H20</f>
        <v>21561.62</v>
      </c>
      <c r="F20" s="9">
        <v>14870.08</v>
      </c>
      <c r="G20" s="9">
        <v>3717.52</v>
      </c>
      <c r="H20" s="9">
        <v>2974.02</v>
      </c>
      <c r="I20" s="9"/>
      <c r="J20" s="9">
        <f>E20*20%</f>
        <v>4312.324</v>
      </c>
      <c r="K20" s="9">
        <f>E20*50%</f>
        <v>10780.81</v>
      </c>
      <c r="L20" s="9">
        <f>(E20+J20+K20)*D20*7</f>
        <v>256583.278</v>
      </c>
    </row>
    <row r="21" spans="1:15" ht="24.75" customHeight="1">
      <c r="A21" s="7">
        <v>2</v>
      </c>
      <c r="B21" s="227" t="s">
        <v>290</v>
      </c>
      <c r="C21" s="265"/>
      <c r="D21" s="7">
        <v>1</v>
      </c>
      <c r="E21" s="9">
        <f>F21+G21+H21</f>
        <v>16728.83</v>
      </c>
      <c r="F21" s="9">
        <v>13383.07</v>
      </c>
      <c r="G21" s="9">
        <v>3345.76</v>
      </c>
      <c r="H21" s="9"/>
      <c r="I21" s="9"/>
      <c r="J21" s="9">
        <f>E21*20%</f>
        <v>3345.7660000000005</v>
      </c>
      <c r="K21" s="9">
        <f>E21*50%</f>
        <v>8364.415</v>
      </c>
      <c r="L21" s="9">
        <f>(E21+J21+K21)*7*D21</f>
        <v>199073.07700000002</v>
      </c>
      <c r="O21" s="95">
        <f>L25+L38+K77</f>
        <v>14011759.29749</v>
      </c>
    </row>
    <row r="22" spans="1:12" ht="15" customHeight="1">
      <c r="A22" s="132">
        <v>3</v>
      </c>
      <c r="B22" s="227" t="s">
        <v>291</v>
      </c>
      <c r="C22" s="265"/>
      <c r="D22" s="132"/>
      <c r="E22" s="9"/>
      <c r="F22" s="9"/>
      <c r="G22" s="9"/>
      <c r="H22" s="9"/>
      <c r="I22" s="9"/>
      <c r="J22" s="9">
        <f>E22*20%</f>
        <v>0</v>
      </c>
      <c r="K22" s="9">
        <f>E22*50%</f>
        <v>0</v>
      </c>
      <c r="L22" s="9">
        <f>(E22+J22+K22)</f>
        <v>0</v>
      </c>
    </row>
    <row r="23" spans="1:12" ht="27" customHeight="1">
      <c r="A23" s="7">
        <v>3</v>
      </c>
      <c r="B23" s="227" t="s">
        <v>176</v>
      </c>
      <c r="C23" s="265"/>
      <c r="D23" s="7">
        <v>17</v>
      </c>
      <c r="E23" s="9">
        <f>F23+G23+H23</f>
        <v>12792</v>
      </c>
      <c r="F23" s="9">
        <v>7198.83</v>
      </c>
      <c r="G23" s="9">
        <v>1799.71</v>
      </c>
      <c r="H23" s="9">
        <v>3793.46</v>
      </c>
      <c r="I23" s="9">
        <v>960</v>
      </c>
      <c r="J23" s="9">
        <f>(E23+I23)*20%</f>
        <v>2750.4</v>
      </c>
      <c r="K23" s="9">
        <f>(E23+I23)*50%</f>
        <v>6876</v>
      </c>
      <c r="L23" s="9">
        <f>(E23+J23+K23+I23)*7*D23+27260.04</f>
        <v>2809289.64</v>
      </c>
    </row>
    <row r="24" spans="1:12" ht="39.75" customHeight="1">
      <c r="A24" s="7">
        <v>4</v>
      </c>
      <c r="B24" s="227" t="s">
        <v>177</v>
      </c>
      <c r="C24" s="265"/>
      <c r="D24" s="7">
        <v>15</v>
      </c>
      <c r="E24" s="9">
        <f>F24+G24+H24</f>
        <v>12792</v>
      </c>
      <c r="F24" s="9">
        <v>4575.61</v>
      </c>
      <c r="G24" s="9">
        <v>913.75</v>
      </c>
      <c r="H24" s="9">
        <v>7302.64</v>
      </c>
      <c r="I24" s="9">
        <v>216</v>
      </c>
      <c r="J24" s="9">
        <f>(E24+I24)*20%</f>
        <v>2601.6000000000004</v>
      </c>
      <c r="K24" s="9">
        <f>(E24+I24)*50%</f>
        <v>6504</v>
      </c>
      <c r="L24" s="9">
        <f>(E24+J24+K24+I24)*6.5*D24+54593</f>
        <v>2210669</v>
      </c>
    </row>
    <row r="25" spans="1:13" ht="15">
      <c r="A25" s="339" t="s">
        <v>20</v>
      </c>
      <c r="B25" s="339"/>
      <c r="C25" s="339"/>
      <c r="D25" s="8">
        <f>SUM(D20:D24)</f>
        <v>34</v>
      </c>
      <c r="E25" s="11" t="s">
        <v>21</v>
      </c>
      <c r="F25" s="11" t="s">
        <v>21</v>
      </c>
      <c r="G25" s="11" t="s">
        <v>21</v>
      </c>
      <c r="H25" s="11" t="s">
        <v>21</v>
      </c>
      <c r="I25" s="11" t="s">
        <v>21</v>
      </c>
      <c r="J25" s="11" t="s">
        <v>21</v>
      </c>
      <c r="K25" s="11" t="s">
        <v>21</v>
      </c>
      <c r="L25" s="171">
        <f>SUM(L20:L24)+3084921+2190431</f>
        <v>10750966.995000001</v>
      </c>
      <c r="M25" s="198" t="s">
        <v>329</v>
      </c>
    </row>
    <row r="27" ht="15" hidden="1"/>
    <row r="28" ht="15" hidden="1"/>
    <row r="29" ht="15" hidden="1"/>
    <row r="30" ht="15" hidden="1"/>
    <row r="32" spans="2:12" ht="15">
      <c r="B32" s="253" t="s">
        <v>119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</row>
    <row r="33" spans="2:12" ht="15">
      <c r="B33" s="253" t="s">
        <v>118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</row>
    <row r="35" spans="1:12" ht="38.25">
      <c r="A35" s="32" t="s">
        <v>6</v>
      </c>
      <c r="B35" s="288" t="s">
        <v>24</v>
      </c>
      <c r="C35" s="288"/>
      <c r="D35" s="288"/>
      <c r="E35" s="349" t="s">
        <v>25</v>
      </c>
      <c r="F35" s="349"/>
      <c r="G35" s="349"/>
      <c r="H35" s="289" t="s">
        <v>26</v>
      </c>
      <c r="I35" s="289"/>
      <c r="J35" s="289" t="s">
        <v>27</v>
      </c>
      <c r="K35" s="289"/>
      <c r="L35" s="33" t="s">
        <v>28</v>
      </c>
    </row>
    <row r="36" spans="1:12" ht="15">
      <c r="A36" s="34">
        <v>1</v>
      </c>
      <c r="B36" s="249">
        <v>2</v>
      </c>
      <c r="C36" s="249"/>
      <c r="D36" s="249"/>
      <c r="E36" s="249">
        <v>3</v>
      </c>
      <c r="F36" s="249"/>
      <c r="G36" s="249"/>
      <c r="H36" s="249">
        <v>4</v>
      </c>
      <c r="I36" s="249"/>
      <c r="J36" s="249">
        <v>5</v>
      </c>
      <c r="K36" s="249"/>
      <c r="L36" s="34">
        <v>6</v>
      </c>
    </row>
    <row r="37" spans="1:12" ht="40.5" customHeight="1">
      <c r="A37" s="35">
        <v>1</v>
      </c>
      <c r="B37" s="304" t="s">
        <v>120</v>
      </c>
      <c r="C37" s="348"/>
      <c r="D37" s="305"/>
      <c r="E37" s="230">
        <v>5</v>
      </c>
      <c r="F37" s="230"/>
      <c r="G37" s="230"/>
      <c r="H37" s="230">
        <v>1</v>
      </c>
      <c r="I37" s="230"/>
      <c r="J37" s="231">
        <v>2500</v>
      </c>
      <c r="K37" s="232"/>
      <c r="L37" s="14">
        <v>10000</v>
      </c>
    </row>
    <row r="38" spans="1:13" ht="15">
      <c r="A38" s="285" t="s">
        <v>20</v>
      </c>
      <c r="B38" s="285"/>
      <c r="C38" s="285"/>
      <c r="D38" s="285"/>
      <c r="E38" s="249" t="s">
        <v>21</v>
      </c>
      <c r="F38" s="249"/>
      <c r="G38" s="249"/>
      <c r="H38" s="249" t="s">
        <v>21</v>
      </c>
      <c r="I38" s="249"/>
      <c r="J38" s="245">
        <f>J37</f>
        <v>2500</v>
      </c>
      <c r="K38" s="244"/>
      <c r="L38" s="171">
        <f>L37+4000</f>
        <v>14000</v>
      </c>
      <c r="M38" s="198" t="s">
        <v>329</v>
      </c>
    </row>
    <row r="39" spans="1:12" ht="15">
      <c r="A39" s="36"/>
      <c r="B39" s="36"/>
      <c r="C39" s="36"/>
      <c r="D39" s="36"/>
      <c r="E39" s="37"/>
      <c r="F39" s="37"/>
      <c r="G39" s="37"/>
      <c r="H39" s="37"/>
      <c r="I39" s="37"/>
      <c r="J39" s="38"/>
      <c r="K39" s="36"/>
      <c r="L39" s="39"/>
    </row>
    <row r="41" spans="1:12" ht="15">
      <c r="A41" s="247" t="s">
        <v>2</v>
      </c>
      <c r="B41" s="247"/>
      <c r="C41" s="247"/>
      <c r="D41" s="247"/>
      <c r="E41" s="248" t="s">
        <v>22</v>
      </c>
      <c r="F41" s="248"/>
      <c r="G41" s="248"/>
      <c r="H41" s="248"/>
      <c r="I41" s="248"/>
      <c r="J41" s="248"/>
      <c r="K41" s="248"/>
      <c r="L41" s="248"/>
    </row>
    <row r="42" spans="1:12" ht="15">
      <c r="A42" s="2"/>
      <c r="B42" s="2"/>
      <c r="C42" s="2"/>
      <c r="D42" s="2"/>
      <c r="E42" s="248" t="s">
        <v>23</v>
      </c>
      <c r="F42" s="248"/>
      <c r="G42" s="248"/>
      <c r="H42" s="248"/>
      <c r="I42" s="248"/>
      <c r="J42" s="248"/>
      <c r="K42" s="248"/>
      <c r="L42" s="248"/>
    </row>
    <row r="43" spans="1:12" ht="15">
      <c r="A43" s="247" t="s">
        <v>3</v>
      </c>
      <c r="B43" s="247"/>
      <c r="C43" s="247"/>
      <c r="D43" s="247"/>
      <c r="E43" s="248" t="s">
        <v>5</v>
      </c>
      <c r="F43" s="248"/>
      <c r="G43" s="248"/>
      <c r="H43" s="248"/>
      <c r="I43" s="248"/>
      <c r="J43" s="248"/>
      <c r="K43" s="248"/>
      <c r="L43" s="248"/>
    </row>
    <row r="44" spans="1:12" ht="15">
      <c r="A44" s="247" t="s">
        <v>189</v>
      </c>
      <c r="B44" s="247"/>
      <c r="C44" s="247"/>
      <c r="D44" s="247"/>
      <c r="E44" s="248" t="s">
        <v>263</v>
      </c>
      <c r="F44" s="248"/>
      <c r="G44" s="248"/>
      <c r="H44" s="248"/>
      <c r="I44" s="248"/>
      <c r="J44" s="248"/>
      <c r="K44" s="248"/>
      <c r="L44" s="248"/>
    </row>
    <row r="45" ht="15.75" customHeight="1"/>
    <row r="46" spans="2:14" ht="15">
      <c r="B46" s="253" t="s">
        <v>154</v>
      </c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6"/>
      <c r="N46" s="6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45" customHeight="1">
      <c r="A48" s="12" t="s">
        <v>6</v>
      </c>
      <c r="B48" s="288" t="s">
        <v>24</v>
      </c>
      <c r="C48" s="288"/>
      <c r="D48" s="288"/>
      <c r="E48" s="53" t="s">
        <v>155</v>
      </c>
      <c r="F48" s="350" t="s">
        <v>25</v>
      </c>
      <c r="G48" s="351"/>
      <c r="H48" s="289" t="s">
        <v>26</v>
      </c>
      <c r="I48" s="289"/>
      <c r="J48" s="289" t="s">
        <v>27</v>
      </c>
      <c r="K48" s="289"/>
      <c r="L48" s="13" t="s">
        <v>28</v>
      </c>
    </row>
    <row r="49" spans="1:12" ht="15">
      <c r="A49" s="8">
        <v>1</v>
      </c>
      <c r="B49" s="249">
        <v>2</v>
      </c>
      <c r="C49" s="249"/>
      <c r="D49" s="249"/>
      <c r="E49" s="52">
        <v>3</v>
      </c>
      <c r="F49" s="249">
        <v>4</v>
      </c>
      <c r="G49" s="249"/>
      <c r="H49" s="249">
        <v>5</v>
      </c>
      <c r="I49" s="249"/>
      <c r="J49" s="249">
        <v>6</v>
      </c>
      <c r="K49" s="249"/>
      <c r="L49" s="8">
        <v>7</v>
      </c>
    </row>
    <row r="50" spans="1:12" ht="15">
      <c r="A50" s="7">
        <v>1</v>
      </c>
      <c r="B50" s="230" t="s">
        <v>29</v>
      </c>
      <c r="C50" s="230"/>
      <c r="D50" s="230"/>
      <c r="E50" s="51">
        <v>213</v>
      </c>
      <c r="F50" s="230"/>
      <c r="G50" s="230"/>
      <c r="H50" s="230"/>
      <c r="I50" s="230"/>
      <c r="J50" s="231"/>
      <c r="K50" s="232"/>
      <c r="L50" s="14">
        <f>H50*J50</f>
        <v>0</v>
      </c>
    </row>
    <row r="51" spans="1:12" ht="15">
      <c r="A51" s="285" t="s">
        <v>20</v>
      </c>
      <c r="B51" s="285"/>
      <c r="C51" s="285"/>
      <c r="D51" s="285"/>
      <c r="E51" s="52" t="s">
        <v>21</v>
      </c>
      <c r="F51" s="249" t="s">
        <v>21</v>
      </c>
      <c r="G51" s="249"/>
      <c r="H51" s="249" t="s">
        <v>21</v>
      </c>
      <c r="I51" s="249"/>
      <c r="J51" s="245">
        <f>J50</f>
        <v>0</v>
      </c>
      <c r="K51" s="244"/>
      <c r="L51" s="10">
        <f>L50</f>
        <v>0</v>
      </c>
    </row>
    <row r="52" spans="1:12" ht="15">
      <c r="A52" s="36"/>
      <c r="B52" s="36"/>
      <c r="C52" s="36"/>
      <c r="D52" s="36"/>
      <c r="E52" s="37"/>
      <c r="F52" s="37"/>
      <c r="G52" s="37"/>
      <c r="H52" s="37"/>
      <c r="I52" s="37"/>
      <c r="J52" s="38"/>
      <c r="K52" s="36"/>
      <c r="L52" s="39"/>
    </row>
    <row r="53" spans="1:12" ht="15" hidden="1">
      <c r="A53" s="36"/>
      <c r="B53" s="36"/>
      <c r="C53" s="36"/>
      <c r="D53" s="36"/>
      <c r="E53" s="37"/>
      <c r="F53" s="37"/>
      <c r="G53" s="37"/>
      <c r="H53" s="37"/>
      <c r="I53" s="37"/>
      <c r="J53" s="38"/>
      <c r="K53" s="36"/>
      <c r="L53" s="39"/>
    </row>
    <row r="54" spans="1:12" ht="15" hidden="1">
      <c r="A54" s="36"/>
      <c r="B54" s="36"/>
      <c r="C54" s="36"/>
      <c r="D54" s="36"/>
      <c r="E54" s="37"/>
      <c r="F54" s="37"/>
      <c r="G54" s="37"/>
      <c r="H54" s="37"/>
      <c r="I54" s="37"/>
      <c r="J54" s="38"/>
      <c r="K54" s="36"/>
      <c r="L54" s="39"/>
    </row>
    <row r="55" spans="1:12" ht="15">
      <c r="A55" s="36"/>
      <c r="B55" s="36"/>
      <c r="C55" s="36"/>
      <c r="D55" s="36"/>
      <c r="E55" s="37"/>
      <c r="F55" s="37"/>
      <c r="G55" s="37"/>
      <c r="H55" s="37"/>
      <c r="I55" s="37"/>
      <c r="J55" s="38"/>
      <c r="K55" s="36"/>
      <c r="L55" s="39"/>
    </row>
    <row r="56" spans="1:12" ht="15" hidden="1">
      <c r="A56" s="36"/>
      <c r="B56" s="36"/>
      <c r="C56" s="36"/>
      <c r="D56" s="36"/>
      <c r="E56" s="37"/>
      <c r="F56" s="37"/>
      <c r="G56" s="37"/>
      <c r="H56" s="37"/>
      <c r="I56" s="37"/>
      <c r="J56" s="38"/>
      <c r="K56" s="36"/>
      <c r="L56" s="39"/>
    </row>
    <row r="57" spans="1:12" ht="15" hidden="1">
      <c r="A57" s="36"/>
      <c r="B57" s="36"/>
      <c r="C57" s="36"/>
      <c r="D57" s="36"/>
      <c r="E57" s="37"/>
      <c r="F57" s="37"/>
      <c r="G57" s="37"/>
      <c r="H57" s="37"/>
      <c r="I57" s="37"/>
      <c r="J57" s="38"/>
      <c r="K57" s="36"/>
      <c r="L57" s="39"/>
    </row>
    <row r="58" spans="1:12" ht="15" hidden="1">
      <c r="A58" s="36"/>
      <c r="B58" s="36"/>
      <c r="C58" s="36"/>
      <c r="D58" s="36"/>
      <c r="E58" s="37"/>
      <c r="F58" s="37"/>
      <c r="G58" s="37"/>
      <c r="H58" s="37"/>
      <c r="I58" s="37"/>
      <c r="J58" s="38"/>
      <c r="K58" s="36"/>
      <c r="L58" s="39"/>
    </row>
    <row r="59" spans="1:12" ht="15" hidden="1">
      <c r="A59" s="36"/>
      <c r="B59" s="36"/>
      <c r="C59" s="36"/>
      <c r="D59" s="36"/>
      <c r="E59" s="37"/>
      <c r="F59" s="37"/>
      <c r="G59" s="37"/>
      <c r="H59" s="37"/>
      <c r="I59" s="37"/>
      <c r="J59" s="38"/>
      <c r="K59" s="36"/>
      <c r="L59" s="39"/>
    </row>
    <row r="60" spans="1:12" ht="1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253" t="s">
        <v>121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</row>
    <row r="62" spans="2:12" ht="15">
      <c r="B62" s="253" t="s">
        <v>30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</row>
    <row r="64" spans="1:12" ht="15" customHeight="1">
      <c r="A64" s="288" t="s">
        <v>6</v>
      </c>
      <c r="B64" s="288" t="s">
        <v>33</v>
      </c>
      <c r="C64" s="288"/>
      <c r="D64" s="288"/>
      <c r="E64" s="288"/>
      <c r="F64" s="288"/>
      <c r="G64" s="288"/>
      <c r="H64" s="289" t="s">
        <v>32</v>
      </c>
      <c r="I64" s="289"/>
      <c r="J64" s="289"/>
      <c r="K64" s="288" t="s">
        <v>31</v>
      </c>
      <c r="L64" s="288"/>
    </row>
    <row r="65" spans="1:12" ht="15">
      <c r="A65" s="288"/>
      <c r="B65" s="288"/>
      <c r="C65" s="288"/>
      <c r="D65" s="288"/>
      <c r="E65" s="288"/>
      <c r="F65" s="288"/>
      <c r="G65" s="288"/>
      <c r="H65" s="289"/>
      <c r="I65" s="289"/>
      <c r="J65" s="289"/>
      <c r="K65" s="288"/>
      <c r="L65" s="288"/>
    </row>
    <row r="66" spans="1:12" ht="15">
      <c r="A66" s="8">
        <v>1</v>
      </c>
      <c r="B66" s="249">
        <v>2</v>
      </c>
      <c r="C66" s="249"/>
      <c r="D66" s="249"/>
      <c r="E66" s="249"/>
      <c r="F66" s="249"/>
      <c r="G66" s="249"/>
      <c r="H66" s="249">
        <v>3</v>
      </c>
      <c r="I66" s="249"/>
      <c r="J66" s="249"/>
      <c r="K66" s="249">
        <v>4</v>
      </c>
      <c r="L66" s="249"/>
    </row>
    <row r="67" spans="1:12" ht="15">
      <c r="A67" s="7">
        <v>1</v>
      </c>
      <c r="B67" s="291" t="s">
        <v>39</v>
      </c>
      <c r="C67" s="291"/>
      <c r="D67" s="291"/>
      <c r="E67" s="291"/>
      <c r="F67" s="291"/>
      <c r="G67" s="291"/>
      <c r="H67" s="297"/>
      <c r="I67" s="297"/>
      <c r="J67" s="297"/>
      <c r="K67" s="297"/>
      <c r="L67" s="297"/>
    </row>
    <row r="68" spans="1:12" ht="30" customHeight="1">
      <c r="A68" s="19" t="s">
        <v>36</v>
      </c>
      <c r="B68" s="227" t="s">
        <v>34</v>
      </c>
      <c r="C68" s="264"/>
      <c r="D68" s="264"/>
      <c r="E68" s="264"/>
      <c r="F68" s="264"/>
      <c r="G68" s="265"/>
      <c r="H68" s="284">
        <f>L25</f>
        <v>10750966.995000001</v>
      </c>
      <c r="I68" s="297"/>
      <c r="J68" s="297"/>
      <c r="K68" s="284">
        <f>H68*22%+0.27</f>
        <v>2365213.0089000002</v>
      </c>
      <c r="L68" s="284"/>
    </row>
    <row r="69" spans="1:12" ht="15">
      <c r="A69" s="18" t="s">
        <v>37</v>
      </c>
      <c r="B69" s="291" t="s">
        <v>35</v>
      </c>
      <c r="C69" s="291"/>
      <c r="D69" s="291"/>
      <c r="E69" s="291"/>
      <c r="F69" s="291"/>
      <c r="G69" s="291"/>
      <c r="H69" s="297"/>
      <c r="I69" s="297"/>
      <c r="J69" s="297"/>
      <c r="K69" s="297"/>
      <c r="L69" s="297"/>
    </row>
    <row r="70" spans="1:12" ht="30" customHeight="1">
      <c r="A70" s="7" t="s">
        <v>38</v>
      </c>
      <c r="B70" s="227" t="s">
        <v>40</v>
      </c>
      <c r="C70" s="264"/>
      <c r="D70" s="264"/>
      <c r="E70" s="264"/>
      <c r="F70" s="264"/>
      <c r="G70" s="265"/>
      <c r="H70" s="297"/>
      <c r="I70" s="297"/>
      <c r="J70" s="297"/>
      <c r="K70" s="297"/>
      <c r="L70" s="297"/>
    </row>
    <row r="71" spans="1:12" ht="15">
      <c r="A71" s="7">
        <v>2</v>
      </c>
      <c r="B71" s="291" t="s">
        <v>41</v>
      </c>
      <c r="C71" s="291"/>
      <c r="D71" s="291"/>
      <c r="E71" s="291"/>
      <c r="F71" s="291"/>
      <c r="G71" s="291"/>
      <c r="H71" s="297"/>
      <c r="I71" s="297"/>
      <c r="J71" s="297"/>
      <c r="K71" s="297"/>
      <c r="L71" s="297"/>
    </row>
    <row r="72" spans="1:12" ht="45" customHeight="1">
      <c r="A72" s="7" t="s">
        <v>47</v>
      </c>
      <c r="B72" s="227" t="s">
        <v>42</v>
      </c>
      <c r="C72" s="264"/>
      <c r="D72" s="264"/>
      <c r="E72" s="264"/>
      <c r="F72" s="264"/>
      <c r="G72" s="265"/>
      <c r="H72" s="284">
        <f>L25</f>
        <v>10750966.995000001</v>
      </c>
      <c r="I72" s="297"/>
      <c r="J72" s="297"/>
      <c r="K72" s="284">
        <f>H72*2.9%</f>
        <v>311778.042855</v>
      </c>
      <c r="L72" s="284"/>
    </row>
    <row r="73" spans="1:12" ht="30" customHeight="1">
      <c r="A73" s="7" t="s">
        <v>48</v>
      </c>
      <c r="B73" s="227" t="s">
        <v>43</v>
      </c>
      <c r="C73" s="264"/>
      <c r="D73" s="264"/>
      <c r="E73" s="264"/>
      <c r="F73" s="264"/>
      <c r="G73" s="265"/>
      <c r="H73" s="297"/>
      <c r="I73" s="297"/>
      <c r="J73" s="297"/>
      <c r="K73" s="284"/>
      <c r="L73" s="284"/>
    </row>
    <row r="74" spans="1:12" ht="30" customHeight="1">
      <c r="A74" s="7" t="s">
        <v>49</v>
      </c>
      <c r="B74" s="227" t="s">
        <v>44</v>
      </c>
      <c r="C74" s="264"/>
      <c r="D74" s="264"/>
      <c r="E74" s="264"/>
      <c r="F74" s="264"/>
      <c r="G74" s="265"/>
      <c r="H74" s="284">
        <f>L25</f>
        <v>10750966.995000001</v>
      </c>
      <c r="I74" s="297"/>
      <c r="J74" s="297"/>
      <c r="K74" s="284">
        <f>H74*0.2%</f>
        <v>21501.93399</v>
      </c>
      <c r="L74" s="284"/>
    </row>
    <row r="75" spans="1:12" ht="30" customHeight="1">
      <c r="A75" s="7" t="s">
        <v>50</v>
      </c>
      <c r="B75" s="227" t="s">
        <v>45</v>
      </c>
      <c r="C75" s="264"/>
      <c r="D75" s="264"/>
      <c r="E75" s="264"/>
      <c r="F75" s="264"/>
      <c r="G75" s="265"/>
      <c r="H75" s="297"/>
      <c r="I75" s="297"/>
      <c r="J75" s="297"/>
      <c r="K75" s="284"/>
      <c r="L75" s="284"/>
    </row>
    <row r="76" spans="1:12" ht="30" customHeight="1">
      <c r="A76" s="7">
        <v>3</v>
      </c>
      <c r="B76" s="227" t="s">
        <v>46</v>
      </c>
      <c r="C76" s="264"/>
      <c r="D76" s="264"/>
      <c r="E76" s="264"/>
      <c r="F76" s="264"/>
      <c r="G76" s="265"/>
      <c r="H76" s="284">
        <f>L25</f>
        <v>10750966.995000001</v>
      </c>
      <c r="I76" s="297"/>
      <c r="J76" s="297"/>
      <c r="K76" s="284">
        <f>H76*5.1%</f>
        <v>548299.316745</v>
      </c>
      <c r="L76" s="284"/>
    </row>
    <row r="77" spans="1:13" ht="15">
      <c r="A77" s="285" t="s">
        <v>51</v>
      </c>
      <c r="B77" s="285"/>
      <c r="C77" s="285"/>
      <c r="D77" s="285"/>
      <c r="E77" s="285"/>
      <c r="F77" s="285"/>
      <c r="G77" s="285"/>
      <c r="H77" s="249" t="s">
        <v>21</v>
      </c>
      <c r="I77" s="249"/>
      <c r="J77" s="249"/>
      <c r="K77" s="286">
        <f>K68+K72+K74+K76</f>
        <v>3246792.30249</v>
      </c>
      <c r="L77" s="286"/>
      <c r="M77" s="198" t="s">
        <v>329</v>
      </c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 hidden="1">
      <c r="A79" s="1"/>
      <c r="B79" s="247" t="s">
        <v>52</v>
      </c>
      <c r="C79" s="247"/>
      <c r="D79" s="247"/>
      <c r="E79" s="247"/>
      <c r="F79" s="247"/>
      <c r="G79" s="247"/>
      <c r="H79" s="247"/>
      <c r="I79" s="247"/>
      <c r="J79" s="247"/>
      <c r="K79" s="1"/>
      <c r="L79" s="28"/>
    </row>
    <row r="80" spans="1:12" ht="15" hidden="1">
      <c r="A80" s="1"/>
      <c r="B80" s="247" t="s">
        <v>53</v>
      </c>
      <c r="C80" s="247"/>
      <c r="D80" s="247"/>
      <c r="E80" s="247"/>
      <c r="F80" s="247"/>
      <c r="G80" s="247"/>
      <c r="H80" s="247"/>
      <c r="I80" s="247"/>
      <c r="J80" s="247"/>
      <c r="K80" s="1"/>
      <c r="L80" s="1"/>
    </row>
    <row r="81" spans="1:12" ht="15" hidden="1">
      <c r="A81" s="1"/>
      <c r="B81" s="247" t="s">
        <v>54</v>
      </c>
      <c r="C81" s="247"/>
      <c r="D81" s="247"/>
      <c r="E81" s="247"/>
      <c r="F81" s="247"/>
      <c r="G81" s="247"/>
      <c r="H81" s="247"/>
      <c r="I81" s="247"/>
      <c r="J81" s="247"/>
      <c r="K81" s="1"/>
      <c r="L81" s="1"/>
    </row>
    <row r="82" spans="1:12" ht="15" hidden="1">
      <c r="A82" s="1"/>
      <c r="B82" s="247" t="s">
        <v>55</v>
      </c>
      <c r="C82" s="247"/>
      <c r="D82" s="247"/>
      <c r="E82" s="247"/>
      <c r="F82" s="247"/>
      <c r="G82" s="247"/>
      <c r="H82" s="247"/>
      <c r="I82" s="247"/>
      <c r="J82" s="247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247" t="s">
        <v>2</v>
      </c>
      <c r="B84" s="247"/>
      <c r="C84" s="247"/>
      <c r="D84" s="247"/>
      <c r="E84" s="248" t="s">
        <v>4</v>
      </c>
      <c r="F84" s="248"/>
      <c r="G84" s="248"/>
      <c r="H84" s="248"/>
      <c r="I84" s="248"/>
      <c r="J84" s="248"/>
      <c r="K84" s="248"/>
      <c r="L84" s="248"/>
    </row>
    <row r="85" spans="1:12" ht="15">
      <c r="A85" s="247" t="s">
        <v>3</v>
      </c>
      <c r="B85" s="247"/>
      <c r="C85" s="247"/>
      <c r="D85" s="247"/>
      <c r="E85" s="248" t="s">
        <v>5</v>
      </c>
      <c r="F85" s="248"/>
      <c r="G85" s="248"/>
      <c r="H85" s="248"/>
      <c r="I85" s="248"/>
      <c r="J85" s="248"/>
      <c r="K85" s="248"/>
      <c r="L85" s="248"/>
    </row>
    <row r="86" spans="1:12" ht="15">
      <c r="A86" s="247" t="s">
        <v>152</v>
      </c>
      <c r="B86" s="247"/>
      <c r="C86" s="247"/>
      <c r="D86" s="247"/>
      <c r="E86" s="248" t="s">
        <v>301</v>
      </c>
      <c r="F86" s="248"/>
      <c r="G86" s="248"/>
      <c r="H86" s="248"/>
      <c r="I86" s="248"/>
      <c r="J86" s="248"/>
      <c r="K86" s="248"/>
      <c r="L86" s="248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253" t="s">
        <v>122</v>
      </c>
      <c r="C88" s="253"/>
      <c r="D88" s="253"/>
      <c r="E88" s="253"/>
      <c r="F88" s="253"/>
      <c r="G88" s="253"/>
      <c r="H88" s="253"/>
      <c r="I88" s="253"/>
      <c r="J88" s="253"/>
      <c r="K88" s="253"/>
      <c r="L88" s="253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288" t="s">
        <v>6</v>
      </c>
      <c r="B90" s="288" t="s">
        <v>7</v>
      </c>
      <c r="C90" s="288"/>
      <c r="D90" s="289" t="s">
        <v>8</v>
      </c>
      <c r="E90" s="289" t="s">
        <v>9</v>
      </c>
      <c r="F90" s="289"/>
      <c r="G90" s="289"/>
      <c r="H90" s="289"/>
      <c r="I90" s="289" t="s">
        <v>15</v>
      </c>
      <c r="J90" s="289" t="s">
        <v>16</v>
      </c>
      <c r="K90" s="289" t="s">
        <v>17</v>
      </c>
      <c r="L90" s="289" t="s">
        <v>18</v>
      </c>
    </row>
    <row r="91" spans="1:12" ht="15">
      <c r="A91" s="288"/>
      <c r="B91" s="288"/>
      <c r="C91" s="288"/>
      <c r="D91" s="289"/>
      <c r="E91" s="289"/>
      <c r="F91" s="289"/>
      <c r="G91" s="289"/>
      <c r="H91" s="289"/>
      <c r="I91" s="289"/>
      <c r="J91" s="289"/>
      <c r="K91" s="289"/>
      <c r="L91" s="289"/>
    </row>
    <row r="92" spans="1:12" ht="15">
      <c r="A92" s="288"/>
      <c r="B92" s="288"/>
      <c r="C92" s="288"/>
      <c r="D92" s="289"/>
      <c r="E92" s="288" t="s">
        <v>10</v>
      </c>
      <c r="F92" s="249" t="s">
        <v>11</v>
      </c>
      <c r="G92" s="249"/>
      <c r="H92" s="249"/>
      <c r="I92" s="289"/>
      <c r="J92" s="289"/>
      <c r="K92" s="289"/>
      <c r="L92" s="289"/>
    </row>
    <row r="93" spans="1:12" ht="15">
      <c r="A93" s="288"/>
      <c r="B93" s="288"/>
      <c r="C93" s="288"/>
      <c r="D93" s="289"/>
      <c r="E93" s="288"/>
      <c r="F93" s="289" t="s">
        <v>12</v>
      </c>
      <c r="G93" s="289" t="s">
        <v>13</v>
      </c>
      <c r="H93" s="289" t="s">
        <v>14</v>
      </c>
      <c r="I93" s="289"/>
      <c r="J93" s="289"/>
      <c r="K93" s="289"/>
      <c r="L93" s="289"/>
    </row>
    <row r="94" spans="1:12" ht="15">
      <c r="A94" s="288"/>
      <c r="B94" s="288"/>
      <c r="C94" s="288"/>
      <c r="D94" s="289"/>
      <c r="E94" s="288"/>
      <c r="F94" s="289"/>
      <c r="G94" s="289"/>
      <c r="H94" s="289"/>
      <c r="I94" s="289"/>
      <c r="J94" s="289"/>
      <c r="K94" s="289"/>
      <c r="L94" s="289"/>
    </row>
    <row r="95" spans="1:12" ht="15">
      <c r="A95" s="288"/>
      <c r="B95" s="288"/>
      <c r="C95" s="288"/>
      <c r="D95" s="289"/>
      <c r="E95" s="288"/>
      <c r="F95" s="289"/>
      <c r="G95" s="289"/>
      <c r="H95" s="289"/>
      <c r="I95" s="289"/>
      <c r="J95" s="289"/>
      <c r="K95" s="289"/>
      <c r="L95" s="289"/>
    </row>
    <row r="96" spans="1:12" ht="15">
      <c r="A96" s="288"/>
      <c r="B96" s="288"/>
      <c r="C96" s="288"/>
      <c r="D96" s="289"/>
      <c r="E96" s="288"/>
      <c r="F96" s="289"/>
      <c r="G96" s="289"/>
      <c r="H96" s="289"/>
      <c r="I96" s="289"/>
      <c r="J96" s="289"/>
      <c r="K96" s="289"/>
      <c r="L96" s="289"/>
    </row>
    <row r="97" spans="1:12" ht="15">
      <c r="A97" s="288"/>
      <c r="B97" s="288"/>
      <c r="C97" s="288"/>
      <c r="D97" s="289"/>
      <c r="E97" s="288"/>
      <c r="F97" s="289"/>
      <c r="G97" s="289"/>
      <c r="H97" s="289"/>
      <c r="I97" s="289"/>
      <c r="J97" s="289"/>
      <c r="K97" s="289"/>
      <c r="L97" s="289"/>
    </row>
    <row r="98" spans="1:12" ht="15">
      <c r="A98" s="82">
        <v>1</v>
      </c>
      <c r="B98" s="272">
        <v>2</v>
      </c>
      <c r="C98" s="272"/>
      <c r="D98" s="82">
        <v>3</v>
      </c>
      <c r="E98" s="82">
        <v>4</v>
      </c>
      <c r="F98" s="82">
        <v>5</v>
      </c>
      <c r="G98" s="82">
        <v>6</v>
      </c>
      <c r="H98" s="82">
        <v>7</v>
      </c>
      <c r="I98" s="82">
        <v>8</v>
      </c>
      <c r="J98" s="82">
        <v>9</v>
      </c>
      <c r="K98" s="82">
        <v>10</v>
      </c>
      <c r="L98" s="82">
        <v>11</v>
      </c>
    </row>
    <row r="99" spans="1:12" ht="15">
      <c r="A99" s="81">
        <v>1</v>
      </c>
      <c r="B99" s="227" t="s">
        <v>183</v>
      </c>
      <c r="C99" s="265"/>
      <c r="D99" s="81">
        <v>3</v>
      </c>
      <c r="E99" s="9">
        <f>F99+G99+H99</f>
        <v>13472.34</v>
      </c>
      <c r="F99" s="9">
        <v>7928.67</v>
      </c>
      <c r="G99" s="9">
        <v>1982.17</v>
      </c>
      <c r="H99" s="9">
        <v>3561.5</v>
      </c>
      <c r="I99" s="9"/>
      <c r="J99" s="9">
        <f>E99*20%</f>
        <v>2694.4680000000003</v>
      </c>
      <c r="K99" s="9">
        <f>E99*50%</f>
        <v>6736.17</v>
      </c>
      <c r="L99" s="9">
        <f>(E99+J99+K99)*12*D99-0.41</f>
        <v>824506.7980000001</v>
      </c>
    </row>
    <row r="100" spans="1:15" ht="40.5" customHeight="1">
      <c r="A100" s="49">
        <v>2</v>
      </c>
      <c r="B100" s="227" t="s">
        <v>177</v>
      </c>
      <c r="C100" s="265"/>
      <c r="D100" s="81">
        <v>4</v>
      </c>
      <c r="E100" s="9">
        <f>F100+G100+H100</f>
        <v>12792</v>
      </c>
      <c r="F100" s="9">
        <v>2363.16</v>
      </c>
      <c r="G100" s="9">
        <v>283.58</v>
      </c>
      <c r="H100" s="9">
        <v>10145.26</v>
      </c>
      <c r="I100" s="9"/>
      <c r="J100" s="9">
        <f>E100*20%</f>
        <v>2558.4</v>
      </c>
      <c r="K100" s="9">
        <f>E100*50%</f>
        <v>6396</v>
      </c>
      <c r="L100" s="9">
        <f>(E100+J100+K100)*12*4</f>
        <v>1043827.2000000001</v>
      </c>
      <c r="O100" s="95"/>
    </row>
    <row r="101" spans="1:15" ht="15">
      <c r="A101" s="339" t="s">
        <v>20</v>
      </c>
      <c r="B101" s="339"/>
      <c r="C101" s="339"/>
      <c r="D101" s="84">
        <f>D99+D100</f>
        <v>7</v>
      </c>
      <c r="E101" s="10">
        <v>19341.3</v>
      </c>
      <c r="F101" s="11" t="s">
        <v>21</v>
      </c>
      <c r="G101" s="11" t="s">
        <v>21</v>
      </c>
      <c r="H101" s="11" t="s">
        <v>21</v>
      </c>
      <c r="I101" s="11" t="s">
        <v>21</v>
      </c>
      <c r="J101" s="11" t="s">
        <v>21</v>
      </c>
      <c r="K101" s="11" t="s">
        <v>21</v>
      </c>
      <c r="L101" s="171">
        <f>SUM(L98:L100)</f>
        <v>1868344.9980000001</v>
      </c>
      <c r="M101" s="198" t="s">
        <v>329</v>
      </c>
      <c r="O101" s="95"/>
    </row>
    <row r="102" spans="1:12" ht="15">
      <c r="A102" s="107"/>
      <c r="B102" s="107"/>
      <c r="C102" s="107"/>
      <c r="D102" s="37"/>
      <c r="E102" s="39"/>
      <c r="F102" s="108"/>
      <c r="G102" s="108"/>
      <c r="H102" s="108"/>
      <c r="I102" s="108"/>
      <c r="J102" s="108"/>
      <c r="K102" s="108"/>
      <c r="L102" s="39"/>
    </row>
    <row r="103" spans="2:12" ht="15">
      <c r="B103" s="253" t="s">
        <v>246</v>
      </c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</row>
    <row r="104" spans="2:12" ht="15">
      <c r="B104" s="253" t="s">
        <v>118</v>
      </c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</row>
    <row r="106" spans="1:12" ht="38.25">
      <c r="A106" s="105" t="s">
        <v>6</v>
      </c>
      <c r="B106" s="288" t="s">
        <v>24</v>
      </c>
      <c r="C106" s="288"/>
      <c r="D106" s="288"/>
      <c r="E106" s="349" t="s">
        <v>25</v>
      </c>
      <c r="F106" s="349"/>
      <c r="G106" s="349"/>
      <c r="H106" s="289" t="s">
        <v>26</v>
      </c>
      <c r="I106" s="289"/>
      <c r="J106" s="289" t="s">
        <v>27</v>
      </c>
      <c r="K106" s="289"/>
      <c r="L106" s="106" t="s">
        <v>28</v>
      </c>
    </row>
    <row r="107" spans="1:12" ht="15">
      <c r="A107" s="104">
        <v>1</v>
      </c>
      <c r="B107" s="249">
        <v>2</v>
      </c>
      <c r="C107" s="249"/>
      <c r="D107" s="249"/>
      <c r="E107" s="249">
        <v>3</v>
      </c>
      <c r="F107" s="249"/>
      <c r="G107" s="249"/>
      <c r="H107" s="249">
        <v>4</v>
      </c>
      <c r="I107" s="249"/>
      <c r="J107" s="249">
        <v>5</v>
      </c>
      <c r="K107" s="249"/>
      <c r="L107" s="104">
        <v>6</v>
      </c>
    </row>
    <row r="108" spans="1:12" ht="40.5" customHeight="1">
      <c r="A108" s="103">
        <v>1</v>
      </c>
      <c r="B108" s="304" t="s">
        <v>120</v>
      </c>
      <c r="C108" s="348"/>
      <c r="D108" s="305"/>
      <c r="E108" s="230">
        <v>5</v>
      </c>
      <c r="F108" s="230"/>
      <c r="G108" s="230"/>
      <c r="H108" s="230">
        <v>1</v>
      </c>
      <c r="I108" s="230"/>
      <c r="J108" s="231">
        <v>2000</v>
      </c>
      <c r="K108" s="232"/>
      <c r="L108" s="14">
        <v>10000</v>
      </c>
    </row>
    <row r="109" spans="1:13" ht="15">
      <c r="A109" s="285" t="s">
        <v>20</v>
      </c>
      <c r="B109" s="285"/>
      <c r="C109" s="285"/>
      <c r="D109" s="285"/>
      <c r="E109" s="249" t="s">
        <v>21</v>
      </c>
      <c r="F109" s="249"/>
      <c r="G109" s="249"/>
      <c r="H109" s="249" t="s">
        <v>21</v>
      </c>
      <c r="I109" s="249"/>
      <c r="J109" s="245">
        <f>J108</f>
        <v>2000</v>
      </c>
      <c r="K109" s="244"/>
      <c r="L109" s="171">
        <f>L108+55000</f>
        <v>65000</v>
      </c>
      <c r="M109" s="198" t="s">
        <v>329</v>
      </c>
    </row>
    <row r="110" spans="1:12" ht="15">
      <c r="A110" s="107"/>
      <c r="B110" s="107"/>
      <c r="C110" s="107"/>
      <c r="D110" s="37"/>
      <c r="E110" s="39"/>
      <c r="F110" s="108"/>
      <c r="G110" s="108"/>
      <c r="H110" s="108"/>
      <c r="I110" s="108"/>
      <c r="J110" s="108"/>
      <c r="K110" s="108"/>
      <c r="L110" s="39"/>
    </row>
    <row r="111" spans="1:12" ht="15" hidden="1">
      <c r="A111" s="107"/>
      <c r="B111" s="107"/>
      <c r="C111" s="107"/>
      <c r="D111" s="37"/>
      <c r="E111" s="39"/>
      <c r="F111" s="108"/>
      <c r="G111" s="108"/>
      <c r="H111" s="108"/>
      <c r="I111" s="108"/>
      <c r="J111" s="108"/>
      <c r="K111" s="108"/>
      <c r="L111" s="39"/>
    </row>
    <row r="112" spans="1:12" ht="1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253" t="s">
        <v>123</v>
      </c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</row>
    <row r="114" spans="2:12" ht="15">
      <c r="B114" s="253" t="s">
        <v>30</v>
      </c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</row>
    <row r="116" spans="1:12" ht="15">
      <c r="A116" s="288" t="s">
        <v>6</v>
      </c>
      <c r="B116" s="288" t="s">
        <v>33</v>
      </c>
      <c r="C116" s="288"/>
      <c r="D116" s="288"/>
      <c r="E116" s="288"/>
      <c r="F116" s="288"/>
      <c r="G116" s="288"/>
      <c r="H116" s="289" t="s">
        <v>32</v>
      </c>
      <c r="I116" s="289"/>
      <c r="J116" s="289"/>
      <c r="K116" s="288" t="s">
        <v>31</v>
      </c>
      <c r="L116" s="288"/>
    </row>
    <row r="117" spans="1:12" ht="15">
      <c r="A117" s="288"/>
      <c r="B117" s="288"/>
      <c r="C117" s="288"/>
      <c r="D117" s="288"/>
      <c r="E117" s="288"/>
      <c r="F117" s="288"/>
      <c r="G117" s="288"/>
      <c r="H117" s="289"/>
      <c r="I117" s="289"/>
      <c r="J117" s="289"/>
      <c r="K117" s="288"/>
      <c r="L117" s="288"/>
    </row>
    <row r="118" spans="1:12" ht="15">
      <c r="A118" s="84">
        <v>1</v>
      </c>
      <c r="B118" s="249">
        <v>2</v>
      </c>
      <c r="C118" s="249"/>
      <c r="D118" s="249"/>
      <c r="E118" s="249"/>
      <c r="F118" s="249"/>
      <c r="G118" s="249"/>
      <c r="H118" s="249">
        <v>3</v>
      </c>
      <c r="I118" s="249"/>
      <c r="J118" s="249"/>
      <c r="K118" s="249">
        <v>4</v>
      </c>
      <c r="L118" s="249"/>
    </row>
    <row r="119" spans="1:12" ht="15">
      <c r="A119" s="81">
        <v>1</v>
      </c>
      <c r="B119" s="291" t="s">
        <v>39</v>
      </c>
      <c r="C119" s="291"/>
      <c r="D119" s="291"/>
      <c r="E119" s="291"/>
      <c r="F119" s="291"/>
      <c r="G119" s="291"/>
      <c r="H119" s="297"/>
      <c r="I119" s="297"/>
      <c r="J119" s="297"/>
      <c r="K119" s="297"/>
      <c r="L119" s="297"/>
    </row>
    <row r="120" spans="1:12" ht="15">
      <c r="A120" s="19" t="s">
        <v>36</v>
      </c>
      <c r="B120" s="227" t="s">
        <v>34</v>
      </c>
      <c r="C120" s="264"/>
      <c r="D120" s="264"/>
      <c r="E120" s="264"/>
      <c r="F120" s="264"/>
      <c r="G120" s="265"/>
      <c r="H120" s="284">
        <f>L101</f>
        <v>1868344.9980000001</v>
      </c>
      <c r="I120" s="297"/>
      <c r="J120" s="297"/>
      <c r="K120" s="284">
        <f>H120*22%-0.19</f>
        <v>411035.70956000005</v>
      </c>
      <c r="L120" s="284"/>
    </row>
    <row r="121" spans="1:12" ht="15">
      <c r="A121" s="18" t="s">
        <v>37</v>
      </c>
      <c r="B121" s="291" t="s">
        <v>35</v>
      </c>
      <c r="C121" s="291"/>
      <c r="D121" s="291"/>
      <c r="E121" s="291"/>
      <c r="F121" s="291"/>
      <c r="G121" s="291"/>
      <c r="H121" s="297"/>
      <c r="I121" s="297"/>
      <c r="J121" s="297"/>
      <c r="K121" s="297"/>
      <c r="L121" s="297"/>
    </row>
    <row r="122" spans="1:12" ht="27" customHeight="1">
      <c r="A122" s="81" t="s">
        <v>38</v>
      </c>
      <c r="B122" s="227" t="s">
        <v>40</v>
      </c>
      <c r="C122" s="264"/>
      <c r="D122" s="264"/>
      <c r="E122" s="264"/>
      <c r="F122" s="264"/>
      <c r="G122" s="265"/>
      <c r="H122" s="297"/>
      <c r="I122" s="297"/>
      <c r="J122" s="297"/>
      <c r="K122" s="297"/>
      <c r="L122" s="297"/>
    </row>
    <row r="123" spans="1:12" ht="15">
      <c r="A123" s="81">
        <v>2</v>
      </c>
      <c r="B123" s="291" t="s">
        <v>41</v>
      </c>
      <c r="C123" s="291"/>
      <c r="D123" s="291"/>
      <c r="E123" s="291"/>
      <c r="F123" s="291"/>
      <c r="G123" s="291"/>
      <c r="H123" s="297"/>
      <c r="I123" s="297"/>
      <c r="J123" s="297"/>
      <c r="K123" s="297"/>
      <c r="L123" s="297"/>
    </row>
    <row r="124" spans="1:12" ht="27" customHeight="1">
      <c r="A124" s="81" t="s">
        <v>47</v>
      </c>
      <c r="B124" s="227" t="s">
        <v>42</v>
      </c>
      <c r="C124" s="264"/>
      <c r="D124" s="264"/>
      <c r="E124" s="264"/>
      <c r="F124" s="264"/>
      <c r="G124" s="265"/>
      <c r="H124" s="284">
        <f>L101</f>
        <v>1868344.9980000001</v>
      </c>
      <c r="I124" s="297"/>
      <c r="J124" s="297"/>
      <c r="K124" s="284">
        <f>H124*2.9%</f>
        <v>54182.004942</v>
      </c>
      <c r="L124" s="284"/>
    </row>
    <row r="125" spans="1:12" ht="27" customHeight="1">
      <c r="A125" s="81" t="s">
        <v>48</v>
      </c>
      <c r="B125" s="227" t="s">
        <v>43</v>
      </c>
      <c r="C125" s="264"/>
      <c r="D125" s="264"/>
      <c r="E125" s="264"/>
      <c r="F125" s="264"/>
      <c r="G125" s="265"/>
      <c r="H125" s="297"/>
      <c r="I125" s="297"/>
      <c r="J125" s="297"/>
      <c r="K125" s="284"/>
      <c r="L125" s="284"/>
    </row>
    <row r="126" spans="1:12" ht="27" customHeight="1">
      <c r="A126" s="81" t="s">
        <v>49</v>
      </c>
      <c r="B126" s="227" t="s">
        <v>44</v>
      </c>
      <c r="C126" s="264"/>
      <c r="D126" s="264"/>
      <c r="E126" s="264"/>
      <c r="F126" s="264"/>
      <c r="G126" s="265"/>
      <c r="H126" s="284">
        <f>L101</f>
        <v>1868344.9980000001</v>
      </c>
      <c r="I126" s="297"/>
      <c r="J126" s="297"/>
      <c r="K126" s="284">
        <f>H126*0.2%</f>
        <v>3736.6899960000005</v>
      </c>
      <c r="L126" s="284"/>
    </row>
    <row r="127" spans="1:12" ht="27" customHeight="1">
      <c r="A127" s="81" t="s">
        <v>50</v>
      </c>
      <c r="B127" s="227" t="s">
        <v>45</v>
      </c>
      <c r="C127" s="264"/>
      <c r="D127" s="264"/>
      <c r="E127" s="264"/>
      <c r="F127" s="264"/>
      <c r="G127" s="265"/>
      <c r="H127" s="297"/>
      <c r="I127" s="297"/>
      <c r="J127" s="297"/>
      <c r="K127" s="284"/>
      <c r="L127" s="284"/>
    </row>
    <row r="128" spans="1:12" ht="27" customHeight="1">
      <c r="A128" s="81">
        <v>3</v>
      </c>
      <c r="B128" s="227" t="s">
        <v>46</v>
      </c>
      <c r="C128" s="264"/>
      <c r="D128" s="264"/>
      <c r="E128" s="264"/>
      <c r="F128" s="264"/>
      <c r="G128" s="265"/>
      <c r="H128" s="284">
        <f>L101</f>
        <v>1868344.9980000001</v>
      </c>
      <c r="I128" s="297"/>
      <c r="J128" s="297"/>
      <c r="K128" s="284">
        <f>H128*5.1%</f>
        <v>95285.594898</v>
      </c>
      <c r="L128" s="284"/>
    </row>
    <row r="129" spans="1:13" ht="15">
      <c r="A129" s="285" t="s">
        <v>51</v>
      </c>
      <c r="B129" s="285"/>
      <c r="C129" s="285"/>
      <c r="D129" s="285"/>
      <c r="E129" s="285"/>
      <c r="F129" s="285"/>
      <c r="G129" s="285"/>
      <c r="H129" s="249" t="s">
        <v>21</v>
      </c>
      <c r="I129" s="249"/>
      <c r="J129" s="249"/>
      <c r="K129" s="286">
        <f>K120+K124+K126+K128</f>
        <v>564239.9993959999</v>
      </c>
      <c r="L129" s="286"/>
      <c r="M129" s="198" t="s">
        <v>329</v>
      </c>
    </row>
    <row r="130" spans="1:12" ht="15" hidden="1">
      <c r="A130" s="1"/>
      <c r="B130" s="247" t="s">
        <v>52</v>
      </c>
      <c r="C130" s="247"/>
      <c r="D130" s="247"/>
      <c r="E130" s="247"/>
      <c r="F130" s="247"/>
      <c r="G130" s="247"/>
      <c r="H130" s="247"/>
      <c r="I130" s="247"/>
      <c r="J130" s="247"/>
      <c r="K130" s="1"/>
      <c r="L130" s="1"/>
    </row>
    <row r="131" spans="1:12" ht="15" hidden="1">
      <c r="A131" s="1"/>
      <c r="B131" s="247" t="s">
        <v>53</v>
      </c>
      <c r="C131" s="247"/>
      <c r="D131" s="247"/>
      <c r="E131" s="247"/>
      <c r="F131" s="247"/>
      <c r="G131" s="247"/>
      <c r="H131" s="247"/>
      <c r="I131" s="247"/>
      <c r="J131" s="247"/>
      <c r="K131" s="1"/>
      <c r="L131" s="1"/>
    </row>
    <row r="132" spans="1:12" ht="15" hidden="1">
      <c r="A132" s="1"/>
      <c r="B132" s="247" t="s">
        <v>54</v>
      </c>
      <c r="C132" s="247"/>
      <c r="D132" s="247"/>
      <c r="E132" s="247"/>
      <c r="F132" s="247"/>
      <c r="G132" s="247"/>
      <c r="H132" s="247"/>
      <c r="I132" s="247"/>
      <c r="J132" s="247"/>
      <c r="K132" s="1"/>
      <c r="L132" s="1"/>
    </row>
    <row r="133" spans="1:12" ht="15" hidden="1">
      <c r="A133" s="1"/>
      <c r="B133" s="247" t="s">
        <v>55</v>
      </c>
      <c r="C133" s="247"/>
      <c r="D133" s="247"/>
      <c r="E133" s="247"/>
      <c r="F133" s="247"/>
      <c r="G133" s="247"/>
      <c r="H133" s="247"/>
      <c r="I133" s="247"/>
      <c r="J133" s="247"/>
      <c r="K133" s="1"/>
      <c r="L133" s="1"/>
    </row>
    <row r="134" spans="1:12" ht="15">
      <c r="A134" s="1"/>
      <c r="B134" s="110"/>
      <c r="C134" s="110"/>
      <c r="D134" s="110"/>
      <c r="E134" s="110"/>
      <c r="F134" s="110"/>
      <c r="G134" s="110"/>
      <c r="H134" s="110"/>
      <c r="I134" s="110"/>
      <c r="J134" s="110"/>
      <c r="K134" s="1"/>
      <c r="L134" s="1"/>
    </row>
    <row r="135" spans="1:12" ht="15" hidden="1">
      <c r="A135" s="1"/>
      <c r="B135" s="110"/>
      <c r="C135" s="110"/>
      <c r="D135" s="110"/>
      <c r="E135" s="110"/>
      <c r="F135" s="110"/>
      <c r="G135" s="110"/>
      <c r="H135" s="110"/>
      <c r="I135" s="110"/>
      <c r="J135" s="110"/>
      <c r="K135" s="1"/>
      <c r="L135" s="1"/>
    </row>
    <row r="136" spans="1:12" ht="15" hidden="1">
      <c r="A136" s="1"/>
      <c r="B136" s="110"/>
      <c r="C136" s="110"/>
      <c r="D136" s="110"/>
      <c r="E136" s="110"/>
      <c r="F136" s="110"/>
      <c r="G136" s="110"/>
      <c r="H136" s="110"/>
      <c r="I136" s="110"/>
      <c r="J136" s="110"/>
      <c r="K136" s="1"/>
      <c r="L136" s="1"/>
    </row>
    <row r="137" spans="1:12" ht="15" hidden="1">
      <c r="A137" s="1"/>
      <c r="B137" s="110"/>
      <c r="C137" s="110"/>
      <c r="D137" s="110"/>
      <c r="E137" s="110"/>
      <c r="F137" s="110"/>
      <c r="G137" s="110"/>
      <c r="H137" s="110"/>
      <c r="I137" s="110"/>
      <c r="J137" s="110"/>
      <c r="K137" s="1"/>
      <c r="L137" s="1"/>
    </row>
    <row r="138" spans="1:12" ht="15" hidden="1">
      <c r="A138" s="1"/>
      <c r="B138" s="110"/>
      <c r="C138" s="110"/>
      <c r="D138" s="110"/>
      <c r="E138" s="110"/>
      <c r="F138" s="110"/>
      <c r="G138" s="110"/>
      <c r="H138" s="110"/>
      <c r="I138" s="110"/>
      <c r="J138" s="110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247" t="s">
        <v>2</v>
      </c>
      <c r="B140" s="247"/>
      <c r="C140" s="247"/>
      <c r="D140" s="247"/>
      <c r="E140" s="248" t="s">
        <v>156</v>
      </c>
      <c r="F140" s="248"/>
      <c r="G140" s="248"/>
      <c r="H140" s="248"/>
      <c r="I140" s="248"/>
      <c r="J140" s="248"/>
      <c r="K140" s="248"/>
      <c r="L140" s="248"/>
    </row>
    <row r="141" spans="1:12" ht="15">
      <c r="A141" s="247" t="s">
        <v>3</v>
      </c>
      <c r="B141" s="247"/>
      <c r="C141" s="247"/>
      <c r="D141" s="247"/>
      <c r="E141" s="248" t="s">
        <v>157</v>
      </c>
      <c r="F141" s="248"/>
      <c r="G141" s="248"/>
      <c r="H141" s="248"/>
      <c r="I141" s="248"/>
      <c r="J141" s="248"/>
      <c r="K141" s="248"/>
      <c r="L141" s="248"/>
    </row>
    <row r="142" spans="1:12" ht="15">
      <c r="A142" s="247" t="s">
        <v>152</v>
      </c>
      <c r="B142" s="247"/>
      <c r="C142" s="247"/>
      <c r="D142" s="247"/>
      <c r="E142" s="248" t="s">
        <v>302</v>
      </c>
      <c r="F142" s="248"/>
      <c r="G142" s="248"/>
      <c r="H142" s="248"/>
      <c r="I142" s="248"/>
      <c r="J142" s="248"/>
      <c r="K142" s="248"/>
      <c r="L142" s="248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253" t="s">
        <v>190</v>
      </c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288" t="s">
        <v>6</v>
      </c>
      <c r="B146" s="288" t="s">
        <v>7</v>
      </c>
      <c r="C146" s="288"/>
      <c r="D146" s="289" t="s">
        <v>8</v>
      </c>
      <c r="E146" s="289" t="s">
        <v>9</v>
      </c>
      <c r="F146" s="289"/>
      <c r="G146" s="289"/>
      <c r="H146" s="289"/>
      <c r="I146" s="289" t="s">
        <v>15</v>
      </c>
      <c r="J146" s="289" t="s">
        <v>16</v>
      </c>
      <c r="K146" s="289" t="s">
        <v>17</v>
      </c>
      <c r="L146" s="289" t="s">
        <v>18</v>
      </c>
    </row>
    <row r="147" spans="1:12" ht="15">
      <c r="A147" s="288"/>
      <c r="B147" s="288"/>
      <c r="C147" s="288"/>
      <c r="D147" s="289"/>
      <c r="E147" s="289"/>
      <c r="F147" s="289"/>
      <c r="G147" s="289"/>
      <c r="H147" s="289"/>
      <c r="I147" s="289"/>
      <c r="J147" s="289"/>
      <c r="K147" s="289"/>
      <c r="L147" s="289"/>
    </row>
    <row r="148" spans="1:12" ht="15">
      <c r="A148" s="288"/>
      <c r="B148" s="288"/>
      <c r="C148" s="288"/>
      <c r="D148" s="289"/>
      <c r="E148" s="288" t="s">
        <v>10</v>
      </c>
      <c r="F148" s="249" t="s">
        <v>11</v>
      </c>
      <c r="G148" s="249"/>
      <c r="H148" s="249"/>
      <c r="I148" s="289"/>
      <c r="J148" s="289"/>
      <c r="K148" s="289"/>
      <c r="L148" s="289"/>
    </row>
    <row r="149" spans="1:12" ht="15">
      <c r="A149" s="288"/>
      <c r="B149" s="288"/>
      <c r="C149" s="288"/>
      <c r="D149" s="289"/>
      <c r="E149" s="288"/>
      <c r="F149" s="289" t="s">
        <v>12</v>
      </c>
      <c r="G149" s="289" t="s">
        <v>13</v>
      </c>
      <c r="H149" s="289" t="s">
        <v>14</v>
      </c>
      <c r="I149" s="289"/>
      <c r="J149" s="289"/>
      <c r="K149" s="289"/>
      <c r="L149" s="289"/>
    </row>
    <row r="150" spans="1:12" ht="15">
      <c r="A150" s="288"/>
      <c r="B150" s="288"/>
      <c r="C150" s="288"/>
      <c r="D150" s="289"/>
      <c r="E150" s="288"/>
      <c r="F150" s="289"/>
      <c r="G150" s="289"/>
      <c r="H150" s="289"/>
      <c r="I150" s="289"/>
      <c r="J150" s="289"/>
      <c r="K150" s="289"/>
      <c r="L150" s="289"/>
    </row>
    <row r="151" spans="1:12" ht="15">
      <c r="A151" s="288"/>
      <c r="B151" s="288"/>
      <c r="C151" s="288"/>
      <c r="D151" s="289"/>
      <c r="E151" s="288"/>
      <c r="F151" s="289"/>
      <c r="G151" s="289"/>
      <c r="H151" s="289"/>
      <c r="I151" s="289"/>
      <c r="J151" s="289"/>
      <c r="K151" s="289"/>
      <c r="L151" s="289"/>
    </row>
    <row r="152" spans="1:12" ht="15">
      <c r="A152" s="288"/>
      <c r="B152" s="288"/>
      <c r="C152" s="288"/>
      <c r="D152" s="289"/>
      <c r="E152" s="288"/>
      <c r="F152" s="289"/>
      <c r="G152" s="289"/>
      <c r="H152" s="289"/>
      <c r="I152" s="289"/>
      <c r="J152" s="289"/>
      <c r="K152" s="289"/>
      <c r="L152" s="289"/>
    </row>
    <row r="153" spans="1:12" ht="15">
      <c r="A153" s="288"/>
      <c r="B153" s="288"/>
      <c r="C153" s="288"/>
      <c r="D153" s="289"/>
      <c r="E153" s="288"/>
      <c r="F153" s="289"/>
      <c r="G153" s="289"/>
      <c r="H153" s="289"/>
      <c r="I153" s="289"/>
      <c r="J153" s="289"/>
      <c r="K153" s="289"/>
      <c r="L153" s="289"/>
    </row>
    <row r="154" spans="1:12" ht="15">
      <c r="A154" s="5">
        <v>1</v>
      </c>
      <c r="B154" s="272">
        <v>2</v>
      </c>
      <c r="C154" s="272"/>
      <c r="D154" s="5">
        <v>3</v>
      </c>
      <c r="E154" s="5">
        <v>4</v>
      </c>
      <c r="F154" s="5">
        <v>5</v>
      </c>
      <c r="G154" s="5">
        <v>6</v>
      </c>
      <c r="H154" s="5">
        <v>7</v>
      </c>
      <c r="I154" s="5">
        <v>8</v>
      </c>
      <c r="J154" s="5">
        <v>9</v>
      </c>
      <c r="K154" s="5">
        <v>10</v>
      </c>
      <c r="L154" s="5">
        <v>11</v>
      </c>
    </row>
    <row r="155" spans="1:12" ht="24.75" customHeight="1">
      <c r="A155" s="49">
        <v>1</v>
      </c>
      <c r="B155" s="304" t="s">
        <v>265</v>
      </c>
      <c r="C155" s="305"/>
      <c r="D155" s="7">
        <v>1</v>
      </c>
      <c r="E155" s="9">
        <f>F155</f>
        <v>1950</v>
      </c>
      <c r="F155" s="9">
        <v>1950</v>
      </c>
      <c r="G155" s="9">
        <v>0</v>
      </c>
      <c r="H155" s="9">
        <v>0</v>
      </c>
      <c r="I155" s="9">
        <v>0</v>
      </c>
      <c r="J155" s="9">
        <f>E155*20%</f>
        <v>390</v>
      </c>
      <c r="K155" s="9">
        <f>E155*50%</f>
        <v>975</v>
      </c>
      <c r="L155" s="9">
        <f>(E155+J155+K155)*12*D155+1694.65</f>
        <v>41474.65</v>
      </c>
    </row>
    <row r="156" spans="1:13" ht="15">
      <c r="A156" s="285" t="s">
        <v>20</v>
      </c>
      <c r="B156" s="285"/>
      <c r="C156" s="285"/>
      <c r="D156" s="8">
        <f>D155</f>
        <v>1</v>
      </c>
      <c r="E156" s="15" t="s">
        <v>21</v>
      </c>
      <c r="F156" s="15" t="s">
        <v>21</v>
      </c>
      <c r="G156" s="15" t="s">
        <v>21</v>
      </c>
      <c r="H156" s="15" t="s">
        <v>21</v>
      </c>
      <c r="I156" s="15" t="s">
        <v>21</v>
      </c>
      <c r="J156" s="15" t="s">
        <v>21</v>
      </c>
      <c r="K156" s="15" t="s">
        <v>21</v>
      </c>
      <c r="L156" s="171">
        <f>L155</f>
        <v>41474.65</v>
      </c>
      <c r="M156" s="199" t="s">
        <v>331</v>
      </c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247" t="s">
        <v>2</v>
      </c>
      <c r="B158" s="247"/>
      <c r="C158" s="247"/>
      <c r="D158" s="247"/>
      <c r="E158" s="248" t="s">
        <v>22</v>
      </c>
      <c r="F158" s="248"/>
      <c r="G158" s="248"/>
      <c r="H158" s="248"/>
      <c r="I158" s="248"/>
      <c r="J158" s="248"/>
      <c r="K158" s="248"/>
      <c r="L158" s="248"/>
    </row>
    <row r="159" spans="1:12" ht="15">
      <c r="A159" s="2"/>
      <c r="B159" s="2"/>
      <c r="C159" s="2"/>
      <c r="D159" s="2"/>
      <c r="E159" s="248" t="s">
        <v>23</v>
      </c>
      <c r="F159" s="248"/>
      <c r="G159" s="248"/>
      <c r="H159" s="248"/>
      <c r="I159" s="248"/>
      <c r="J159" s="248"/>
      <c r="K159" s="248"/>
      <c r="L159" s="248"/>
    </row>
    <row r="160" spans="1:12" ht="15">
      <c r="A160" s="247" t="s">
        <v>3</v>
      </c>
      <c r="B160" s="247"/>
      <c r="C160" s="247"/>
      <c r="D160" s="247"/>
      <c r="E160" s="248" t="s">
        <v>56</v>
      </c>
      <c r="F160" s="248"/>
      <c r="G160" s="248"/>
      <c r="H160" s="248"/>
      <c r="I160" s="248"/>
      <c r="J160" s="248"/>
      <c r="K160" s="248"/>
      <c r="L160" s="248"/>
    </row>
    <row r="161" spans="1:12" ht="15">
      <c r="A161" s="247" t="s">
        <v>152</v>
      </c>
      <c r="B161" s="247"/>
      <c r="C161" s="247"/>
      <c r="D161" s="247"/>
      <c r="E161" s="248" t="s">
        <v>300</v>
      </c>
      <c r="F161" s="248"/>
      <c r="G161" s="248"/>
      <c r="H161" s="248"/>
      <c r="I161" s="248"/>
      <c r="J161" s="248"/>
      <c r="K161" s="248"/>
      <c r="L161" s="248"/>
    </row>
    <row r="162" spans="1:12" ht="15">
      <c r="A162" s="1"/>
      <c r="B162" s="253" t="s">
        <v>191</v>
      </c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</row>
    <row r="163" spans="2:12" ht="15">
      <c r="B163" s="253" t="s">
        <v>30</v>
      </c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</row>
    <row r="164" spans="1:12" ht="15">
      <c r="A164" s="288" t="s">
        <v>6</v>
      </c>
      <c r="B164" s="288" t="s">
        <v>33</v>
      </c>
      <c r="C164" s="288"/>
      <c r="D164" s="288"/>
      <c r="E164" s="288"/>
      <c r="F164" s="288"/>
      <c r="G164" s="288"/>
      <c r="H164" s="289" t="s">
        <v>32</v>
      </c>
      <c r="I164" s="289"/>
      <c r="J164" s="289"/>
      <c r="K164" s="288" t="s">
        <v>31</v>
      </c>
      <c r="L164" s="288"/>
    </row>
    <row r="165" spans="1:12" ht="15">
      <c r="A165" s="288"/>
      <c r="B165" s="288"/>
      <c r="C165" s="288"/>
      <c r="D165" s="288"/>
      <c r="E165" s="288"/>
      <c r="F165" s="288"/>
      <c r="G165" s="288"/>
      <c r="H165" s="289"/>
      <c r="I165" s="289"/>
      <c r="J165" s="289"/>
      <c r="K165" s="288"/>
      <c r="L165" s="288"/>
    </row>
    <row r="166" spans="1:12" ht="15">
      <c r="A166" s="8">
        <v>1</v>
      </c>
      <c r="B166" s="249">
        <v>2</v>
      </c>
      <c r="C166" s="249"/>
      <c r="D166" s="249"/>
      <c r="E166" s="249"/>
      <c r="F166" s="249"/>
      <c r="G166" s="249"/>
      <c r="H166" s="249">
        <v>3</v>
      </c>
      <c r="I166" s="249"/>
      <c r="J166" s="249"/>
      <c r="K166" s="249">
        <v>4</v>
      </c>
      <c r="L166" s="249"/>
    </row>
    <row r="167" spans="1:12" ht="15">
      <c r="A167" s="7">
        <v>1</v>
      </c>
      <c r="B167" s="291" t="s">
        <v>39</v>
      </c>
      <c r="C167" s="291"/>
      <c r="D167" s="291"/>
      <c r="E167" s="291"/>
      <c r="F167" s="291"/>
      <c r="G167" s="291"/>
      <c r="H167" s="297"/>
      <c r="I167" s="297"/>
      <c r="J167" s="297"/>
      <c r="K167" s="297"/>
      <c r="L167" s="297"/>
    </row>
    <row r="168" spans="1:12" ht="30" customHeight="1">
      <c r="A168" s="19" t="s">
        <v>36</v>
      </c>
      <c r="B168" s="227" t="s">
        <v>34</v>
      </c>
      <c r="C168" s="264"/>
      <c r="D168" s="264"/>
      <c r="E168" s="264"/>
      <c r="F168" s="264"/>
      <c r="G168" s="265"/>
      <c r="H168" s="284">
        <f>L156</f>
        <v>41474.65</v>
      </c>
      <c r="I168" s="297"/>
      <c r="J168" s="297"/>
      <c r="K168" s="284">
        <f>H168*22%+0.01</f>
        <v>9124.433</v>
      </c>
      <c r="L168" s="284"/>
    </row>
    <row r="169" spans="1:12" ht="15">
      <c r="A169" s="18" t="s">
        <v>37</v>
      </c>
      <c r="B169" s="291" t="s">
        <v>35</v>
      </c>
      <c r="C169" s="291"/>
      <c r="D169" s="291"/>
      <c r="E169" s="291"/>
      <c r="F169" s="291"/>
      <c r="G169" s="291"/>
      <c r="H169" s="297"/>
      <c r="I169" s="297"/>
      <c r="J169" s="297"/>
      <c r="K169" s="297"/>
      <c r="L169" s="297"/>
    </row>
    <row r="170" spans="1:12" ht="30" customHeight="1">
      <c r="A170" s="7" t="s">
        <v>38</v>
      </c>
      <c r="B170" s="227" t="s">
        <v>40</v>
      </c>
      <c r="C170" s="264"/>
      <c r="D170" s="264"/>
      <c r="E170" s="264"/>
      <c r="F170" s="264"/>
      <c r="G170" s="265"/>
      <c r="H170" s="297"/>
      <c r="I170" s="297"/>
      <c r="J170" s="297"/>
      <c r="K170" s="297"/>
      <c r="L170" s="297"/>
    </row>
    <row r="171" spans="1:12" ht="15">
      <c r="A171" s="7">
        <v>2</v>
      </c>
      <c r="B171" s="291" t="s">
        <v>41</v>
      </c>
      <c r="C171" s="291"/>
      <c r="D171" s="291"/>
      <c r="E171" s="291"/>
      <c r="F171" s="291"/>
      <c r="G171" s="291"/>
      <c r="H171" s="297"/>
      <c r="I171" s="297"/>
      <c r="J171" s="297"/>
      <c r="K171" s="297"/>
      <c r="L171" s="297"/>
    </row>
    <row r="172" spans="1:12" ht="45" customHeight="1">
      <c r="A172" s="7" t="s">
        <v>47</v>
      </c>
      <c r="B172" s="227" t="s">
        <v>42</v>
      </c>
      <c r="C172" s="264"/>
      <c r="D172" s="264"/>
      <c r="E172" s="264"/>
      <c r="F172" s="264"/>
      <c r="G172" s="265"/>
      <c r="H172" s="284">
        <f>L156</f>
        <v>41474.65</v>
      </c>
      <c r="I172" s="297"/>
      <c r="J172" s="297"/>
      <c r="K172" s="284">
        <f>H172*2.9%</f>
        <v>1202.76485</v>
      </c>
      <c r="L172" s="284"/>
    </row>
    <row r="173" spans="1:12" ht="30" customHeight="1">
      <c r="A173" s="7" t="s">
        <v>48</v>
      </c>
      <c r="B173" s="227" t="s">
        <v>43</v>
      </c>
      <c r="C173" s="264"/>
      <c r="D173" s="264"/>
      <c r="E173" s="264"/>
      <c r="F173" s="264"/>
      <c r="G173" s="265"/>
      <c r="H173" s="297"/>
      <c r="I173" s="297"/>
      <c r="J173" s="297"/>
      <c r="K173" s="284"/>
      <c r="L173" s="284"/>
    </row>
    <row r="174" spans="1:12" ht="30" customHeight="1">
      <c r="A174" s="7" t="s">
        <v>49</v>
      </c>
      <c r="B174" s="227" t="s">
        <v>44</v>
      </c>
      <c r="C174" s="264"/>
      <c r="D174" s="264"/>
      <c r="E174" s="264"/>
      <c r="F174" s="264"/>
      <c r="G174" s="265"/>
      <c r="H174" s="284">
        <f>L156</f>
        <v>41474.65</v>
      </c>
      <c r="I174" s="297"/>
      <c r="J174" s="297"/>
      <c r="K174" s="284">
        <f>H174*0.2%</f>
        <v>82.94930000000001</v>
      </c>
      <c r="L174" s="284"/>
    </row>
    <row r="175" spans="1:12" ht="30" customHeight="1">
      <c r="A175" s="7" t="s">
        <v>50</v>
      </c>
      <c r="B175" s="227" t="s">
        <v>45</v>
      </c>
      <c r="C175" s="264"/>
      <c r="D175" s="264"/>
      <c r="E175" s="264"/>
      <c r="F175" s="264"/>
      <c r="G175" s="265"/>
      <c r="H175" s="297"/>
      <c r="I175" s="297"/>
      <c r="J175" s="297"/>
      <c r="K175" s="284"/>
      <c r="L175" s="284"/>
    </row>
    <row r="176" spans="1:12" ht="30" customHeight="1">
      <c r="A176" s="7">
        <v>3</v>
      </c>
      <c r="B176" s="227" t="s">
        <v>46</v>
      </c>
      <c r="C176" s="264"/>
      <c r="D176" s="264"/>
      <c r="E176" s="264"/>
      <c r="F176" s="264"/>
      <c r="G176" s="265"/>
      <c r="H176" s="284">
        <f>L156</f>
        <v>41474.65</v>
      </c>
      <c r="I176" s="297"/>
      <c r="J176" s="297"/>
      <c r="K176" s="284">
        <f>H176*5.1%</f>
        <v>2115.2071499999997</v>
      </c>
      <c r="L176" s="284"/>
    </row>
    <row r="177" spans="1:13" ht="15">
      <c r="A177" s="285" t="s">
        <v>51</v>
      </c>
      <c r="B177" s="285"/>
      <c r="C177" s="285"/>
      <c r="D177" s="285"/>
      <c r="E177" s="285"/>
      <c r="F177" s="285"/>
      <c r="G177" s="285"/>
      <c r="H177" s="249" t="s">
        <v>21</v>
      </c>
      <c r="I177" s="249"/>
      <c r="J177" s="249"/>
      <c r="K177" s="286">
        <f>K168+K172+K174+K176</f>
        <v>12525.3543</v>
      </c>
      <c r="L177" s="286"/>
      <c r="M177" s="199" t="s">
        <v>331</v>
      </c>
    </row>
    <row r="178" spans="1:12" ht="15" hidden="1">
      <c r="A178" s="1"/>
      <c r="B178" s="247" t="s">
        <v>52</v>
      </c>
      <c r="C178" s="247"/>
      <c r="D178" s="247"/>
      <c r="E178" s="247"/>
      <c r="F178" s="247"/>
      <c r="G178" s="247"/>
      <c r="H178" s="247"/>
      <c r="I178" s="247"/>
      <c r="J178" s="247"/>
      <c r="K178" s="1"/>
      <c r="L178" s="1"/>
    </row>
    <row r="179" spans="1:12" ht="15" hidden="1">
      <c r="A179" s="1"/>
      <c r="B179" s="247" t="s">
        <v>53</v>
      </c>
      <c r="C179" s="247"/>
      <c r="D179" s="247"/>
      <c r="E179" s="247"/>
      <c r="F179" s="247"/>
      <c r="G179" s="247"/>
      <c r="H179" s="247"/>
      <c r="I179" s="247"/>
      <c r="J179" s="247"/>
      <c r="K179" s="1"/>
      <c r="L179" s="1"/>
    </row>
    <row r="180" spans="1:12" ht="15" hidden="1">
      <c r="A180" s="1"/>
      <c r="B180" s="247" t="s">
        <v>54</v>
      </c>
      <c r="C180" s="247"/>
      <c r="D180" s="247"/>
      <c r="E180" s="247"/>
      <c r="F180" s="247"/>
      <c r="G180" s="247"/>
      <c r="H180" s="247"/>
      <c r="I180" s="247"/>
      <c r="J180" s="247"/>
      <c r="K180" s="1"/>
      <c r="L180" s="1"/>
    </row>
    <row r="181" spans="1:12" ht="15" hidden="1">
      <c r="A181" s="1"/>
      <c r="B181" s="247" t="s">
        <v>55</v>
      </c>
      <c r="C181" s="247"/>
      <c r="D181" s="247"/>
      <c r="E181" s="247"/>
      <c r="F181" s="247"/>
      <c r="G181" s="247"/>
      <c r="H181" s="247"/>
      <c r="I181" s="247"/>
      <c r="J181" s="247"/>
      <c r="K181" s="1"/>
      <c r="L181" s="1"/>
    </row>
    <row r="182" spans="1:12" ht="15">
      <c r="A182" s="1"/>
      <c r="B182" s="137"/>
      <c r="C182" s="137"/>
      <c r="D182" s="137"/>
      <c r="E182" s="137"/>
      <c r="F182" s="137"/>
      <c r="G182" s="137"/>
      <c r="H182" s="137"/>
      <c r="I182" s="137"/>
      <c r="J182" s="137"/>
      <c r="K182" s="1"/>
      <c r="L182" s="1"/>
    </row>
    <row r="183" spans="1:12" ht="15">
      <c r="A183" s="1"/>
      <c r="B183" s="137"/>
      <c r="C183" s="137"/>
      <c r="D183" s="137"/>
      <c r="E183" s="137"/>
      <c r="F183" s="137"/>
      <c r="G183" s="137"/>
      <c r="H183" s="137"/>
      <c r="I183" s="137"/>
      <c r="J183" s="137"/>
      <c r="K183" s="1"/>
      <c r="L183" s="1"/>
    </row>
    <row r="184" spans="1:12" ht="15">
      <c r="A184" s="247" t="s">
        <v>2</v>
      </c>
      <c r="B184" s="247"/>
      <c r="C184" s="247"/>
      <c r="D184" s="247"/>
      <c r="E184" s="248" t="s">
        <v>156</v>
      </c>
      <c r="F184" s="248"/>
      <c r="G184" s="248"/>
      <c r="H184" s="248"/>
      <c r="I184" s="248"/>
      <c r="J184" s="248"/>
      <c r="K184" s="248"/>
      <c r="L184" s="248"/>
    </row>
    <row r="185" spans="1:12" ht="28.5" customHeight="1">
      <c r="A185" s="247" t="s">
        <v>3</v>
      </c>
      <c r="B185" s="247"/>
      <c r="C185" s="247"/>
      <c r="D185" s="247"/>
      <c r="E185" s="292" t="s">
        <v>322</v>
      </c>
      <c r="F185" s="292"/>
      <c r="G185" s="292"/>
      <c r="H185" s="292"/>
      <c r="I185" s="292"/>
      <c r="J185" s="292"/>
      <c r="K185" s="292"/>
      <c r="L185" s="292"/>
    </row>
    <row r="186" spans="1:12" ht="15">
      <c r="A186" s="247" t="s">
        <v>152</v>
      </c>
      <c r="B186" s="247"/>
      <c r="C186" s="247"/>
      <c r="D186" s="247"/>
      <c r="E186" s="307">
        <v>9.1507020120153E+19</v>
      </c>
      <c r="F186" s="248"/>
      <c r="G186" s="248"/>
      <c r="H186" s="248"/>
      <c r="I186" s="248"/>
      <c r="J186" s="248"/>
      <c r="K186" s="248"/>
      <c r="L186" s="248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253" t="s">
        <v>190</v>
      </c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88" t="s">
        <v>6</v>
      </c>
      <c r="B190" s="288" t="s">
        <v>7</v>
      </c>
      <c r="C190" s="288"/>
      <c r="D190" s="289" t="s">
        <v>8</v>
      </c>
      <c r="E190" s="289" t="s">
        <v>9</v>
      </c>
      <c r="F190" s="289"/>
      <c r="G190" s="289"/>
      <c r="H190" s="289"/>
      <c r="I190" s="289" t="s">
        <v>15</v>
      </c>
      <c r="J190" s="289" t="s">
        <v>16</v>
      </c>
      <c r="K190" s="289" t="s">
        <v>17</v>
      </c>
      <c r="L190" s="289" t="s">
        <v>18</v>
      </c>
    </row>
    <row r="191" spans="1:12" ht="15">
      <c r="A191" s="288"/>
      <c r="B191" s="288"/>
      <c r="C191" s="288"/>
      <c r="D191" s="289"/>
      <c r="E191" s="289"/>
      <c r="F191" s="289"/>
      <c r="G191" s="289"/>
      <c r="H191" s="289"/>
      <c r="I191" s="289"/>
      <c r="J191" s="289"/>
      <c r="K191" s="289"/>
      <c r="L191" s="289"/>
    </row>
    <row r="192" spans="1:12" ht="15">
      <c r="A192" s="288"/>
      <c r="B192" s="288"/>
      <c r="C192" s="288"/>
      <c r="D192" s="289"/>
      <c r="E192" s="288" t="s">
        <v>10</v>
      </c>
      <c r="F192" s="249" t="s">
        <v>11</v>
      </c>
      <c r="G192" s="249"/>
      <c r="H192" s="249"/>
      <c r="I192" s="289"/>
      <c r="J192" s="289"/>
      <c r="K192" s="289"/>
      <c r="L192" s="289"/>
    </row>
    <row r="193" spans="1:12" ht="15">
      <c r="A193" s="288"/>
      <c r="B193" s="288"/>
      <c r="C193" s="288"/>
      <c r="D193" s="289"/>
      <c r="E193" s="288"/>
      <c r="F193" s="289" t="s">
        <v>12</v>
      </c>
      <c r="G193" s="289" t="s">
        <v>13</v>
      </c>
      <c r="H193" s="289" t="s">
        <v>14</v>
      </c>
      <c r="I193" s="289"/>
      <c r="J193" s="289"/>
      <c r="K193" s="289"/>
      <c r="L193" s="289"/>
    </row>
    <row r="194" spans="1:12" ht="15">
      <c r="A194" s="288"/>
      <c r="B194" s="288"/>
      <c r="C194" s="288"/>
      <c r="D194" s="289"/>
      <c r="E194" s="288"/>
      <c r="F194" s="289"/>
      <c r="G194" s="289"/>
      <c r="H194" s="289"/>
      <c r="I194" s="289"/>
      <c r="J194" s="289"/>
      <c r="K194" s="289"/>
      <c r="L194" s="289"/>
    </row>
    <row r="195" spans="1:12" ht="15">
      <c r="A195" s="288"/>
      <c r="B195" s="288"/>
      <c r="C195" s="288"/>
      <c r="D195" s="289"/>
      <c r="E195" s="288"/>
      <c r="F195" s="289"/>
      <c r="G195" s="289"/>
      <c r="H195" s="289"/>
      <c r="I195" s="289"/>
      <c r="J195" s="289"/>
      <c r="K195" s="289"/>
      <c r="L195" s="289"/>
    </row>
    <row r="196" spans="1:12" ht="15">
      <c r="A196" s="288"/>
      <c r="B196" s="288"/>
      <c r="C196" s="288"/>
      <c r="D196" s="289"/>
      <c r="E196" s="288"/>
      <c r="F196" s="289"/>
      <c r="G196" s="289"/>
      <c r="H196" s="289"/>
      <c r="I196" s="289"/>
      <c r="J196" s="289"/>
      <c r="K196" s="289"/>
      <c r="L196" s="289"/>
    </row>
    <row r="197" spans="1:12" ht="15">
      <c r="A197" s="288"/>
      <c r="B197" s="288"/>
      <c r="C197" s="288"/>
      <c r="D197" s="289"/>
      <c r="E197" s="288"/>
      <c r="F197" s="289"/>
      <c r="G197" s="289"/>
      <c r="H197" s="289"/>
      <c r="I197" s="289"/>
      <c r="J197" s="289"/>
      <c r="K197" s="289"/>
      <c r="L197" s="289"/>
    </row>
    <row r="198" spans="1:12" ht="15">
      <c r="A198" s="143">
        <v>1</v>
      </c>
      <c r="B198" s="272">
        <v>2</v>
      </c>
      <c r="C198" s="272"/>
      <c r="D198" s="143">
        <v>3</v>
      </c>
      <c r="E198" s="143">
        <v>4</v>
      </c>
      <c r="F198" s="143">
        <v>5</v>
      </c>
      <c r="G198" s="143">
        <v>6</v>
      </c>
      <c r="H198" s="143">
        <v>7</v>
      </c>
      <c r="I198" s="143">
        <v>8</v>
      </c>
      <c r="J198" s="143">
        <v>9</v>
      </c>
      <c r="K198" s="143">
        <v>10</v>
      </c>
      <c r="L198" s="143">
        <v>11</v>
      </c>
    </row>
    <row r="199" spans="1:12" ht="24.75" customHeight="1">
      <c r="A199" s="49">
        <v>1</v>
      </c>
      <c r="B199" s="304" t="s">
        <v>303</v>
      </c>
      <c r="C199" s="305"/>
      <c r="D199" s="136">
        <v>9</v>
      </c>
      <c r="E199" s="9">
        <f>F199</f>
        <v>4444.59</v>
      </c>
      <c r="F199" s="9">
        <v>4444.59</v>
      </c>
      <c r="G199" s="9">
        <v>0</v>
      </c>
      <c r="H199" s="9">
        <v>0</v>
      </c>
      <c r="I199" s="9">
        <v>0</v>
      </c>
      <c r="J199" s="9">
        <f>E199*20%</f>
        <v>888.9180000000001</v>
      </c>
      <c r="K199" s="9">
        <f>E199*50%</f>
        <v>2222.295</v>
      </c>
      <c r="L199" s="9">
        <f>(E199+J199+K199)*12*D199+0.93</f>
        <v>816027.654</v>
      </c>
    </row>
    <row r="200" spans="1:13" ht="15">
      <c r="A200" s="285" t="s">
        <v>20</v>
      </c>
      <c r="B200" s="285"/>
      <c r="C200" s="285"/>
      <c r="D200" s="140">
        <f>D199</f>
        <v>9</v>
      </c>
      <c r="E200" s="146" t="s">
        <v>21</v>
      </c>
      <c r="F200" s="146" t="s">
        <v>21</v>
      </c>
      <c r="G200" s="146" t="s">
        <v>21</v>
      </c>
      <c r="H200" s="146" t="s">
        <v>21</v>
      </c>
      <c r="I200" s="146" t="s">
        <v>21</v>
      </c>
      <c r="J200" s="146" t="s">
        <v>21</v>
      </c>
      <c r="K200" s="146" t="s">
        <v>21</v>
      </c>
      <c r="L200" s="171">
        <f>L199</f>
        <v>816027.654</v>
      </c>
      <c r="M200" s="199" t="s">
        <v>331</v>
      </c>
    </row>
    <row r="201" spans="1:12" ht="15">
      <c r="A201" s="1"/>
      <c r="B201" s="137"/>
      <c r="C201" s="137"/>
      <c r="D201" s="137"/>
      <c r="E201" s="137"/>
      <c r="F201" s="137"/>
      <c r="G201" s="137"/>
      <c r="H201" s="137"/>
      <c r="I201" s="137"/>
      <c r="J201" s="137"/>
      <c r="K201" s="1"/>
      <c r="L201" s="1"/>
    </row>
    <row r="202" spans="1:12" ht="15">
      <c r="A202" s="247" t="s">
        <v>2</v>
      </c>
      <c r="B202" s="247"/>
      <c r="C202" s="247"/>
      <c r="D202" s="247"/>
      <c r="E202" s="4" t="s">
        <v>22</v>
      </c>
      <c r="F202" s="4"/>
      <c r="G202" s="4"/>
      <c r="H202" s="4"/>
      <c r="I202" s="4"/>
      <c r="J202" s="4"/>
      <c r="K202" s="4"/>
      <c r="L202" s="4"/>
    </row>
    <row r="203" spans="1:12" ht="15">
      <c r="A203" s="2"/>
      <c r="B203" s="2"/>
      <c r="C203" s="2"/>
      <c r="D203" s="2"/>
      <c r="E203" s="4" t="s">
        <v>23</v>
      </c>
      <c r="F203" s="4"/>
      <c r="G203" s="4"/>
      <c r="H203" s="4"/>
      <c r="I203" s="4"/>
      <c r="J203" s="4"/>
      <c r="K203" s="4"/>
      <c r="L203" s="4"/>
    </row>
    <row r="204" spans="1:12" ht="30" customHeight="1">
      <c r="A204" s="247" t="s">
        <v>3</v>
      </c>
      <c r="B204" s="247"/>
      <c r="C204" s="247"/>
      <c r="D204" s="247"/>
      <c r="E204" s="292" t="s">
        <v>322</v>
      </c>
      <c r="F204" s="292"/>
      <c r="G204" s="292"/>
      <c r="H204" s="292"/>
      <c r="I204" s="292"/>
      <c r="J204" s="292"/>
      <c r="K204" s="292"/>
      <c r="L204" s="292"/>
    </row>
    <row r="205" spans="1:12" ht="15">
      <c r="A205" s="247" t="s">
        <v>152</v>
      </c>
      <c r="B205" s="247"/>
      <c r="C205" s="247"/>
      <c r="D205" s="247"/>
      <c r="E205" s="307">
        <v>9.1507020120153E+19</v>
      </c>
      <c r="F205" s="248"/>
      <c r="G205" s="248"/>
      <c r="H205" s="248"/>
      <c r="I205" s="248"/>
      <c r="J205" s="248"/>
      <c r="K205" s="248"/>
      <c r="L205" s="248"/>
    </row>
    <row r="206" spans="1:12" ht="15">
      <c r="A206" s="1"/>
      <c r="B206" s="253" t="s">
        <v>191</v>
      </c>
      <c r="C206" s="253"/>
      <c r="D206" s="253"/>
      <c r="E206" s="253"/>
      <c r="F206" s="253"/>
      <c r="G206" s="253"/>
      <c r="H206" s="253"/>
      <c r="I206" s="253"/>
      <c r="J206" s="253"/>
      <c r="K206" s="253"/>
      <c r="L206" s="253"/>
    </row>
    <row r="207" spans="2:12" ht="15">
      <c r="B207" s="253" t="s">
        <v>30</v>
      </c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</row>
    <row r="208" spans="1:12" ht="15">
      <c r="A208" s="288" t="s">
        <v>6</v>
      </c>
      <c r="B208" s="288" t="s">
        <v>33</v>
      </c>
      <c r="C208" s="288"/>
      <c r="D208" s="288"/>
      <c r="E208" s="288"/>
      <c r="F208" s="288"/>
      <c r="G208" s="288"/>
      <c r="H208" s="289" t="s">
        <v>32</v>
      </c>
      <c r="I208" s="289"/>
      <c r="J208" s="289"/>
      <c r="K208" s="288" t="s">
        <v>31</v>
      </c>
      <c r="L208" s="288"/>
    </row>
    <row r="209" spans="1:12" ht="15">
      <c r="A209" s="288"/>
      <c r="B209" s="288"/>
      <c r="C209" s="288"/>
      <c r="D209" s="288"/>
      <c r="E209" s="288"/>
      <c r="F209" s="288"/>
      <c r="G209" s="288"/>
      <c r="H209" s="289"/>
      <c r="I209" s="289"/>
      <c r="J209" s="289"/>
      <c r="K209" s="288"/>
      <c r="L209" s="288"/>
    </row>
    <row r="210" spans="1:12" ht="15">
      <c r="A210" s="140">
        <v>1</v>
      </c>
      <c r="B210" s="249">
        <v>2</v>
      </c>
      <c r="C210" s="249"/>
      <c r="D210" s="249"/>
      <c r="E210" s="249"/>
      <c r="F210" s="249"/>
      <c r="G210" s="249"/>
      <c r="H210" s="249">
        <v>3</v>
      </c>
      <c r="I210" s="249"/>
      <c r="J210" s="249"/>
      <c r="K210" s="249">
        <v>4</v>
      </c>
      <c r="L210" s="249"/>
    </row>
    <row r="211" spans="1:12" ht="15">
      <c r="A211" s="136">
        <v>1</v>
      </c>
      <c r="B211" s="291" t="s">
        <v>39</v>
      </c>
      <c r="C211" s="291"/>
      <c r="D211" s="291"/>
      <c r="E211" s="291"/>
      <c r="F211" s="291"/>
      <c r="G211" s="291"/>
      <c r="H211" s="297"/>
      <c r="I211" s="297"/>
      <c r="J211" s="297"/>
      <c r="K211" s="297"/>
      <c r="L211" s="297"/>
    </row>
    <row r="212" spans="1:12" ht="30" customHeight="1">
      <c r="A212" s="19" t="s">
        <v>36</v>
      </c>
      <c r="B212" s="227" t="s">
        <v>34</v>
      </c>
      <c r="C212" s="264"/>
      <c r="D212" s="264"/>
      <c r="E212" s="264"/>
      <c r="F212" s="264"/>
      <c r="G212" s="265"/>
      <c r="H212" s="284">
        <f>L200</f>
        <v>816027.654</v>
      </c>
      <c r="I212" s="297"/>
      <c r="J212" s="297"/>
      <c r="K212" s="284">
        <f>H212*22%</f>
        <v>179526.08388</v>
      </c>
      <c r="L212" s="284"/>
    </row>
    <row r="213" spans="1:12" ht="15">
      <c r="A213" s="18" t="s">
        <v>37</v>
      </c>
      <c r="B213" s="291" t="s">
        <v>35</v>
      </c>
      <c r="C213" s="291"/>
      <c r="D213" s="291"/>
      <c r="E213" s="291"/>
      <c r="F213" s="291"/>
      <c r="G213" s="291"/>
      <c r="H213" s="297"/>
      <c r="I213" s="297"/>
      <c r="J213" s="297"/>
      <c r="K213" s="297"/>
      <c r="L213" s="297"/>
    </row>
    <row r="214" spans="1:12" ht="30" customHeight="1">
      <c r="A214" s="136" t="s">
        <v>38</v>
      </c>
      <c r="B214" s="227" t="s">
        <v>40</v>
      </c>
      <c r="C214" s="264"/>
      <c r="D214" s="264"/>
      <c r="E214" s="264"/>
      <c r="F214" s="264"/>
      <c r="G214" s="265"/>
      <c r="H214" s="297"/>
      <c r="I214" s="297"/>
      <c r="J214" s="297"/>
      <c r="K214" s="297"/>
      <c r="L214" s="297"/>
    </row>
    <row r="215" spans="1:12" ht="15">
      <c r="A215" s="136">
        <v>2</v>
      </c>
      <c r="B215" s="291" t="s">
        <v>41</v>
      </c>
      <c r="C215" s="291"/>
      <c r="D215" s="291"/>
      <c r="E215" s="291"/>
      <c r="F215" s="291"/>
      <c r="G215" s="291"/>
      <c r="H215" s="297"/>
      <c r="I215" s="297"/>
      <c r="J215" s="297"/>
      <c r="K215" s="297"/>
      <c r="L215" s="297"/>
    </row>
    <row r="216" spans="1:12" ht="45" customHeight="1">
      <c r="A216" s="136" t="s">
        <v>47</v>
      </c>
      <c r="B216" s="227" t="s">
        <v>42</v>
      </c>
      <c r="C216" s="264"/>
      <c r="D216" s="264"/>
      <c r="E216" s="264"/>
      <c r="F216" s="264"/>
      <c r="G216" s="265"/>
      <c r="H216" s="284">
        <f>L200</f>
        <v>816027.654</v>
      </c>
      <c r="I216" s="297"/>
      <c r="J216" s="297"/>
      <c r="K216" s="284">
        <f>H216*2.9%</f>
        <v>23664.801966</v>
      </c>
      <c r="L216" s="284"/>
    </row>
    <row r="217" spans="1:12" ht="30" customHeight="1">
      <c r="A217" s="136" t="s">
        <v>48</v>
      </c>
      <c r="B217" s="227" t="s">
        <v>43</v>
      </c>
      <c r="C217" s="264"/>
      <c r="D217" s="264"/>
      <c r="E217" s="264"/>
      <c r="F217" s="264"/>
      <c r="G217" s="265"/>
      <c r="H217" s="297"/>
      <c r="I217" s="297"/>
      <c r="J217" s="297"/>
      <c r="K217" s="284"/>
      <c r="L217" s="284"/>
    </row>
    <row r="218" spans="1:12" ht="30" customHeight="1">
      <c r="A218" s="136" t="s">
        <v>49</v>
      </c>
      <c r="B218" s="227" t="s">
        <v>44</v>
      </c>
      <c r="C218" s="264"/>
      <c r="D218" s="264"/>
      <c r="E218" s="264"/>
      <c r="F218" s="264"/>
      <c r="G218" s="265"/>
      <c r="H218" s="284">
        <f>L200</f>
        <v>816027.654</v>
      </c>
      <c r="I218" s="297"/>
      <c r="J218" s="297"/>
      <c r="K218" s="284">
        <f>H218*0.2%</f>
        <v>1632.055308</v>
      </c>
      <c r="L218" s="284"/>
    </row>
    <row r="219" spans="1:12" ht="30" customHeight="1">
      <c r="A219" s="136" t="s">
        <v>50</v>
      </c>
      <c r="B219" s="227" t="s">
        <v>45</v>
      </c>
      <c r="C219" s="264"/>
      <c r="D219" s="264"/>
      <c r="E219" s="264"/>
      <c r="F219" s="264"/>
      <c r="G219" s="265"/>
      <c r="H219" s="297"/>
      <c r="I219" s="297"/>
      <c r="J219" s="297"/>
      <c r="K219" s="284"/>
      <c r="L219" s="284"/>
    </row>
    <row r="220" spans="1:12" ht="30" customHeight="1">
      <c r="A220" s="136">
        <v>3</v>
      </c>
      <c r="B220" s="227" t="s">
        <v>46</v>
      </c>
      <c r="C220" s="264"/>
      <c r="D220" s="264"/>
      <c r="E220" s="264"/>
      <c r="F220" s="264"/>
      <c r="G220" s="265"/>
      <c r="H220" s="284">
        <f>L200</f>
        <v>816027.654</v>
      </c>
      <c r="I220" s="297"/>
      <c r="J220" s="297"/>
      <c r="K220" s="284">
        <f>H220*5.1%</f>
        <v>41617.410354</v>
      </c>
      <c r="L220" s="284"/>
    </row>
    <row r="221" spans="1:13" ht="15">
      <c r="A221" s="285" t="s">
        <v>51</v>
      </c>
      <c r="B221" s="285"/>
      <c r="C221" s="285"/>
      <c r="D221" s="285"/>
      <c r="E221" s="285"/>
      <c r="F221" s="285"/>
      <c r="G221" s="285"/>
      <c r="H221" s="249" t="s">
        <v>21</v>
      </c>
      <c r="I221" s="249"/>
      <c r="J221" s="249"/>
      <c r="K221" s="286">
        <f>K212+K216+K218+K220</f>
        <v>246440.351508</v>
      </c>
      <c r="L221" s="286"/>
      <c r="M221" s="199" t="s">
        <v>331</v>
      </c>
    </row>
    <row r="222" spans="1:12" ht="15" hidden="1">
      <c r="A222" s="1"/>
      <c r="B222" s="247" t="s">
        <v>52</v>
      </c>
      <c r="C222" s="247"/>
      <c r="D222" s="247"/>
      <c r="E222" s="247"/>
      <c r="F222" s="247"/>
      <c r="G222" s="247"/>
      <c r="H222" s="247"/>
      <c r="I222" s="247"/>
      <c r="J222" s="247"/>
      <c r="K222" s="1"/>
      <c r="L222" s="1"/>
    </row>
    <row r="223" spans="1:12" ht="15" hidden="1">
      <c r="A223" s="1"/>
      <c r="B223" s="247" t="s">
        <v>53</v>
      </c>
      <c r="C223" s="247"/>
      <c r="D223" s="247"/>
      <c r="E223" s="247"/>
      <c r="F223" s="247"/>
      <c r="G223" s="247"/>
      <c r="H223" s="247"/>
      <c r="I223" s="247"/>
      <c r="J223" s="247"/>
      <c r="K223" s="1"/>
      <c r="L223" s="1"/>
    </row>
    <row r="224" spans="1:12" ht="15" hidden="1">
      <c r="A224" s="1"/>
      <c r="B224" s="247" t="s">
        <v>54</v>
      </c>
      <c r="C224" s="247"/>
      <c r="D224" s="247"/>
      <c r="E224" s="247"/>
      <c r="F224" s="247"/>
      <c r="G224" s="247"/>
      <c r="H224" s="247"/>
      <c r="I224" s="247"/>
      <c r="J224" s="247"/>
      <c r="K224" s="1"/>
      <c r="L224" s="1"/>
    </row>
    <row r="225" spans="1:12" ht="15" hidden="1">
      <c r="A225" s="1"/>
      <c r="B225" s="247" t="s">
        <v>55</v>
      </c>
      <c r="C225" s="247"/>
      <c r="D225" s="247"/>
      <c r="E225" s="247"/>
      <c r="F225" s="247"/>
      <c r="G225" s="247"/>
      <c r="H225" s="247"/>
      <c r="I225" s="247"/>
      <c r="J225" s="247"/>
      <c r="K225" s="1"/>
      <c r="L225" s="1"/>
    </row>
    <row r="226" spans="1:12" ht="15">
      <c r="A226" s="1"/>
      <c r="B226" s="179"/>
      <c r="C226" s="179"/>
      <c r="D226" s="179"/>
      <c r="E226" s="179"/>
      <c r="F226" s="179"/>
      <c r="G226" s="179"/>
      <c r="H226" s="179"/>
      <c r="I226" s="179"/>
      <c r="J226" s="179"/>
      <c r="K226" s="1"/>
      <c r="L226" s="1"/>
    </row>
    <row r="227" spans="1:12" ht="15">
      <c r="A227" s="247" t="s">
        <v>2</v>
      </c>
      <c r="B227" s="247"/>
      <c r="C227" s="247"/>
      <c r="D227" s="247"/>
      <c r="E227" s="248" t="s">
        <v>156</v>
      </c>
      <c r="F227" s="248"/>
      <c r="G227" s="248"/>
      <c r="H227" s="248"/>
      <c r="I227" s="248"/>
      <c r="J227" s="248"/>
      <c r="K227" s="248"/>
      <c r="L227" s="248"/>
    </row>
    <row r="228" spans="1:12" ht="32.25" customHeight="1">
      <c r="A228" s="247" t="s">
        <v>3</v>
      </c>
      <c r="B228" s="247"/>
      <c r="C228" s="247"/>
      <c r="D228" s="247"/>
      <c r="E228" s="292" t="s">
        <v>332</v>
      </c>
      <c r="F228" s="292"/>
      <c r="G228" s="292"/>
      <c r="H228" s="292"/>
      <c r="I228" s="292"/>
      <c r="J228" s="292"/>
      <c r="K228" s="292"/>
      <c r="L228" s="292"/>
    </row>
    <row r="229" spans="1:12" ht="15">
      <c r="A229" s="247" t="s">
        <v>152</v>
      </c>
      <c r="B229" s="247"/>
      <c r="C229" s="247"/>
      <c r="D229" s="247"/>
      <c r="E229" s="250" t="s">
        <v>333</v>
      </c>
      <c r="F229" s="250"/>
      <c r="G229" s="250"/>
      <c r="H229" s="250"/>
      <c r="I229" s="250"/>
      <c r="J229" s="250"/>
      <c r="K229" s="250"/>
      <c r="L229" s="250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253" t="s">
        <v>190</v>
      </c>
      <c r="C231" s="253"/>
      <c r="D231" s="253"/>
      <c r="E231" s="253"/>
      <c r="F231" s="253"/>
      <c r="G231" s="253"/>
      <c r="H231" s="253"/>
      <c r="I231" s="253"/>
      <c r="J231" s="253"/>
      <c r="K231" s="253"/>
      <c r="L231" s="253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88" t="s">
        <v>6</v>
      </c>
      <c r="B233" s="288" t="s">
        <v>7</v>
      </c>
      <c r="C233" s="288"/>
      <c r="D233" s="289" t="s">
        <v>8</v>
      </c>
      <c r="E233" s="289" t="s">
        <v>9</v>
      </c>
      <c r="F233" s="289"/>
      <c r="G233" s="289"/>
      <c r="H233" s="289"/>
      <c r="I233" s="289" t="s">
        <v>15</v>
      </c>
      <c r="J233" s="289" t="s">
        <v>16</v>
      </c>
      <c r="K233" s="289" t="s">
        <v>17</v>
      </c>
      <c r="L233" s="289" t="s">
        <v>18</v>
      </c>
    </row>
    <row r="234" spans="1:12" ht="15">
      <c r="A234" s="288"/>
      <c r="B234" s="288"/>
      <c r="C234" s="288"/>
      <c r="D234" s="289"/>
      <c r="E234" s="289"/>
      <c r="F234" s="289"/>
      <c r="G234" s="289"/>
      <c r="H234" s="289"/>
      <c r="I234" s="289"/>
      <c r="J234" s="289"/>
      <c r="K234" s="289"/>
      <c r="L234" s="289"/>
    </row>
    <row r="235" spans="1:12" ht="15">
      <c r="A235" s="288"/>
      <c r="B235" s="288"/>
      <c r="C235" s="288"/>
      <c r="D235" s="289"/>
      <c r="E235" s="288" t="s">
        <v>10</v>
      </c>
      <c r="F235" s="249" t="s">
        <v>11</v>
      </c>
      <c r="G235" s="249"/>
      <c r="H235" s="249"/>
      <c r="I235" s="289"/>
      <c r="J235" s="289"/>
      <c r="K235" s="289"/>
      <c r="L235" s="289"/>
    </row>
    <row r="236" spans="1:12" ht="15">
      <c r="A236" s="288"/>
      <c r="B236" s="288"/>
      <c r="C236" s="288"/>
      <c r="D236" s="289"/>
      <c r="E236" s="288"/>
      <c r="F236" s="289" t="s">
        <v>12</v>
      </c>
      <c r="G236" s="289" t="s">
        <v>13</v>
      </c>
      <c r="H236" s="289" t="s">
        <v>14</v>
      </c>
      <c r="I236" s="289"/>
      <c r="J236" s="289"/>
      <c r="K236" s="289"/>
      <c r="L236" s="289"/>
    </row>
    <row r="237" spans="1:12" ht="15">
      <c r="A237" s="288"/>
      <c r="B237" s="288"/>
      <c r="C237" s="288"/>
      <c r="D237" s="289"/>
      <c r="E237" s="288"/>
      <c r="F237" s="289"/>
      <c r="G237" s="289"/>
      <c r="H237" s="289"/>
      <c r="I237" s="289"/>
      <c r="J237" s="289"/>
      <c r="K237" s="289"/>
      <c r="L237" s="289"/>
    </row>
    <row r="238" spans="1:12" ht="15">
      <c r="A238" s="288"/>
      <c r="B238" s="288"/>
      <c r="C238" s="288"/>
      <c r="D238" s="289"/>
      <c r="E238" s="288"/>
      <c r="F238" s="289"/>
      <c r="G238" s="289"/>
      <c r="H238" s="289"/>
      <c r="I238" s="289"/>
      <c r="J238" s="289"/>
      <c r="K238" s="289"/>
      <c r="L238" s="289"/>
    </row>
    <row r="239" spans="1:12" ht="15">
      <c r="A239" s="288"/>
      <c r="B239" s="288"/>
      <c r="C239" s="288"/>
      <c r="D239" s="289"/>
      <c r="E239" s="288"/>
      <c r="F239" s="289"/>
      <c r="G239" s="289"/>
      <c r="H239" s="289"/>
      <c r="I239" s="289"/>
      <c r="J239" s="289"/>
      <c r="K239" s="289"/>
      <c r="L239" s="289"/>
    </row>
    <row r="240" spans="1:12" ht="15">
      <c r="A240" s="288"/>
      <c r="B240" s="288"/>
      <c r="C240" s="288"/>
      <c r="D240" s="289"/>
      <c r="E240" s="288"/>
      <c r="F240" s="289"/>
      <c r="G240" s="289"/>
      <c r="H240" s="289"/>
      <c r="I240" s="289"/>
      <c r="J240" s="289"/>
      <c r="K240" s="289"/>
      <c r="L240" s="289"/>
    </row>
    <row r="241" spans="1:12" ht="15">
      <c r="A241" s="182">
        <v>1</v>
      </c>
      <c r="B241" s="272">
        <v>2</v>
      </c>
      <c r="C241" s="272"/>
      <c r="D241" s="182">
        <v>3</v>
      </c>
      <c r="E241" s="182">
        <v>4</v>
      </c>
      <c r="F241" s="182">
        <v>5</v>
      </c>
      <c r="G241" s="182">
        <v>6</v>
      </c>
      <c r="H241" s="182">
        <v>7</v>
      </c>
      <c r="I241" s="182">
        <v>8</v>
      </c>
      <c r="J241" s="182">
        <v>9</v>
      </c>
      <c r="K241" s="182">
        <v>10</v>
      </c>
      <c r="L241" s="182">
        <v>11</v>
      </c>
    </row>
    <row r="242" spans="1:12" ht="27.75" customHeight="1">
      <c r="A242" s="49">
        <v>1</v>
      </c>
      <c r="B242" s="304" t="s">
        <v>334</v>
      </c>
      <c r="C242" s="305"/>
      <c r="D242" s="174"/>
      <c r="E242" s="9">
        <f>F242</f>
        <v>6720.43</v>
      </c>
      <c r="F242" s="9">
        <v>6720.43</v>
      </c>
      <c r="G242" s="9">
        <v>0</v>
      </c>
      <c r="H242" s="9">
        <v>0</v>
      </c>
      <c r="I242" s="9">
        <v>0</v>
      </c>
      <c r="J242" s="9">
        <f>E242*20%</f>
        <v>1344.0860000000002</v>
      </c>
      <c r="K242" s="9">
        <v>0</v>
      </c>
      <c r="L242" s="9">
        <f>E242+J242</f>
        <v>8064.5160000000005</v>
      </c>
    </row>
    <row r="243" spans="1:13" ht="15">
      <c r="A243" s="285" t="s">
        <v>20</v>
      </c>
      <c r="B243" s="285"/>
      <c r="C243" s="285"/>
      <c r="D243" s="180">
        <f>D242</f>
        <v>0</v>
      </c>
      <c r="E243" s="185" t="s">
        <v>21</v>
      </c>
      <c r="F243" s="185" t="s">
        <v>21</v>
      </c>
      <c r="G243" s="185" t="s">
        <v>21</v>
      </c>
      <c r="H243" s="185" t="s">
        <v>21</v>
      </c>
      <c r="I243" s="185" t="s">
        <v>21</v>
      </c>
      <c r="J243" s="185" t="s">
        <v>21</v>
      </c>
      <c r="K243" s="185" t="s">
        <v>21</v>
      </c>
      <c r="L243" s="171">
        <f>L242</f>
        <v>8064.5160000000005</v>
      </c>
      <c r="M243" s="199" t="s">
        <v>331</v>
      </c>
    </row>
    <row r="244" spans="1:12" ht="15">
      <c r="A244" s="1"/>
      <c r="B244" s="179"/>
      <c r="C244" s="179"/>
      <c r="D244" s="179"/>
      <c r="E244" s="179"/>
      <c r="F244" s="179"/>
      <c r="G244" s="179"/>
      <c r="H244" s="179"/>
      <c r="I244" s="179"/>
      <c r="J244" s="179"/>
      <c r="K244" s="1"/>
      <c r="L244" s="1"/>
    </row>
    <row r="245" spans="1:12" ht="15">
      <c r="A245" s="247" t="s">
        <v>2</v>
      </c>
      <c r="B245" s="247"/>
      <c r="C245" s="247"/>
      <c r="D245" s="247"/>
      <c r="E245" s="4" t="s">
        <v>22</v>
      </c>
      <c r="F245" s="4"/>
      <c r="G245" s="4"/>
      <c r="H245" s="4"/>
      <c r="I245" s="4"/>
      <c r="J245" s="4"/>
      <c r="K245" s="4"/>
      <c r="L245" s="4"/>
    </row>
    <row r="246" spans="1:12" ht="15" customHeight="1">
      <c r="A246" s="247"/>
      <c r="B246" s="247"/>
      <c r="C246" s="247"/>
      <c r="D246" s="247"/>
      <c r="E246" s="4" t="s">
        <v>23</v>
      </c>
      <c r="F246" s="4"/>
      <c r="G246" s="4"/>
      <c r="H246" s="4"/>
      <c r="I246" s="4"/>
      <c r="J246" s="4"/>
      <c r="K246" s="4"/>
      <c r="L246" s="4"/>
    </row>
    <row r="247" spans="1:12" ht="29.25" customHeight="1">
      <c r="A247" s="247" t="s">
        <v>3</v>
      </c>
      <c r="B247" s="247"/>
      <c r="C247" s="247"/>
      <c r="D247" s="247"/>
      <c r="E247" s="292" t="s">
        <v>332</v>
      </c>
      <c r="F247" s="292"/>
      <c r="G247" s="292"/>
      <c r="H247" s="292"/>
      <c r="I247" s="292"/>
      <c r="J247" s="292"/>
      <c r="K247" s="292"/>
      <c r="L247" s="292"/>
    </row>
    <row r="248" spans="1:12" ht="15">
      <c r="A248" s="1" t="s">
        <v>152</v>
      </c>
      <c r="B248" s="179"/>
      <c r="C248" s="179"/>
      <c r="D248" s="179"/>
      <c r="E248" s="250" t="s">
        <v>333</v>
      </c>
      <c r="F248" s="250"/>
      <c r="G248" s="250"/>
      <c r="H248" s="250"/>
      <c r="I248" s="250"/>
      <c r="J248" s="250"/>
      <c r="K248" s="250"/>
      <c r="L248" s="250"/>
    </row>
    <row r="249" spans="1:12" ht="15">
      <c r="A249" s="1"/>
      <c r="B249" s="179"/>
      <c r="C249" s="179"/>
      <c r="D249" s="179"/>
      <c r="E249" s="179"/>
      <c r="F249" s="179"/>
      <c r="G249" s="179"/>
      <c r="H249" s="179"/>
      <c r="I249" s="179"/>
      <c r="J249" s="179"/>
      <c r="K249" s="1"/>
      <c r="L249" s="1"/>
    </row>
    <row r="250" spans="1:12" ht="15">
      <c r="A250" s="1"/>
      <c r="B250" s="253" t="s">
        <v>191</v>
      </c>
      <c r="C250" s="253"/>
      <c r="D250" s="253"/>
      <c r="E250" s="253"/>
      <c r="F250" s="253"/>
      <c r="G250" s="253"/>
      <c r="H250" s="253"/>
      <c r="I250" s="253"/>
      <c r="J250" s="253"/>
      <c r="K250" s="253"/>
      <c r="L250" s="253"/>
    </row>
    <row r="251" spans="2:12" ht="15">
      <c r="B251" s="253" t="s">
        <v>30</v>
      </c>
      <c r="C251" s="253"/>
      <c r="D251" s="253"/>
      <c r="E251" s="253"/>
      <c r="F251" s="253"/>
      <c r="G251" s="253"/>
      <c r="H251" s="253"/>
      <c r="I251" s="253"/>
      <c r="J251" s="253"/>
      <c r="K251" s="253"/>
      <c r="L251" s="253"/>
    </row>
    <row r="252" spans="1:12" ht="15">
      <c r="A252" s="288" t="s">
        <v>6</v>
      </c>
      <c r="B252" s="288" t="s">
        <v>33</v>
      </c>
      <c r="C252" s="288"/>
      <c r="D252" s="288"/>
      <c r="E252" s="288"/>
      <c r="F252" s="288"/>
      <c r="G252" s="288"/>
      <c r="H252" s="289" t="s">
        <v>32</v>
      </c>
      <c r="I252" s="289"/>
      <c r="J252" s="289"/>
      <c r="K252" s="288" t="s">
        <v>31</v>
      </c>
      <c r="L252" s="288"/>
    </row>
    <row r="253" spans="1:12" ht="15">
      <c r="A253" s="288"/>
      <c r="B253" s="288"/>
      <c r="C253" s="288"/>
      <c r="D253" s="288"/>
      <c r="E253" s="288"/>
      <c r="F253" s="288"/>
      <c r="G253" s="288"/>
      <c r="H253" s="289"/>
      <c r="I253" s="289"/>
      <c r="J253" s="289"/>
      <c r="K253" s="288"/>
      <c r="L253" s="288"/>
    </row>
    <row r="254" spans="1:12" ht="15">
      <c r="A254" s="180">
        <v>1</v>
      </c>
      <c r="B254" s="249">
        <v>2</v>
      </c>
      <c r="C254" s="249"/>
      <c r="D254" s="249"/>
      <c r="E254" s="249"/>
      <c r="F254" s="249"/>
      <c r="G254" s="249"/>
      <c r="H254" s="249">
        <v>3</v>
      </c>
      <c r="I254" s="249"/>
      <c r="J254" s="249"/>
      <c r="K254" s="249">
        <v>4</v>
      </c>
      <c r="L254" s="249"/>
    </row>
    <row r="255" spans="1:12" ht="15">
      <c r="A255" s="174">
        <v>1</v>
      </c>
      <c r="B255" s="291" t="s">
        <v>39</v>
      </c>
      <c r="C255" s="291"/>
      <c r="D255" s="291"/>
      <c r="E255" s="291"/>
      <c r="F255" s="291"/>
      <c r="G255" s="291"/>
      <c r="H255" s="297"/>
      <c r="I255" s="297"/>
      <c r="J255" s="297"/>
      <c r="K255" s="297"/>
      <c r="L255" s="297"/>
    </row>
    <row r="256" spans="1:12" ht="27.75" customHeight="1">
      <c r="A256" s="19" t="s">
        <v>36</v>
      </c>
      <c r="B256" s="227" t="s">
        <v>34</v>
      </c>
      <c r="C256" s="264"/>
      <c r="D256" s="264"/>
      <c r="E256" s="264"/>
      <c r="F256" s="264"/>
      <c r="G256" s="265"/>
      <c r="H256" s="284">
        <f>L243</f>
        <v>8064.5160000000005</v>
      </c>
      <c r="I256" s="297"/>
      <c r="J256" s="297"/>
      <c r="K256" s="284">
        <f>H256*22%</f>
        <v>1774.19352</v>
      </c>
      <c r="L256" s="284"/>
    </row>
    <row r="257" spans="1:12" ht="23.25" customHeight="1">
      <c r="A257" s="18" t="s">
        <v>37</v>
      </c>
      <c r="B257" s="291" t="s">
        <v>35</v>
      </c>
      <c r="C257" s="291"/>
      <c r="D257" s="291"/>
      <c r="E257" s="291"/>
      <c r="F257" s="291"/>
      <c r="G257" s="291"/>
      <c r="H257" s="297"/>
      <c r="I257" s="297"/>
      <c r="J257" s="297"/>
      <c r="K257" s="297"/>
      <c r="L257" s="297"/>
    </row>
    <row r="258" spans="1:12" ht="31.5" customHeight="1">
      <c r="A258" s="174" t="s">
        <v>38</v>
      </c>
      <c r="B258" s="227" t="s">
        <v>40</v>
      </c>
      <c r="C258" s="264"/>
      <c r="D258" s="264"/>
      <c r="E258" s="264"/>
      <c r="F258" s="264"/>
      <c r="G258" s="265"/>
      <c r="H258" s="297"/>
      <c r="I258" s="297"/>
      <c r="J258" s="297"/>
      <c r="K258" s="297"/>
      <c r="L258" s="297"/>
    </row>
    <row r="259" spans="1:12" ht="15">
      <c r="A259" s="174">
        <v>2</v>
      </c>
      <c r="B259" s="291" t="s">
        <v>41</v>
      </c>
      <c r="C259" s="291"/>
      <c r="D259" s="291"/>
      <c r="E259" s="291"/>
      <c r="F259" s="291"/>
      <c r="G259" s="291"/>
      <c r="H259" s="297"/>
      <c r="I259" s="297"/>
      <c r="J259" s="297"/>
      <c r="K259" s="297"/>
      <c r="L259" s="297"/>
    </row>
    <row r="260" spans="1:12" ht="45" customHeight="1">
      <c r="A260" s="174" t="s">
        <v>47</v>
      </c>
      <c r="B260" s="227" t="s">
        <v>42</v>
      </c>
      <c r="C260" s="264"/>
      <c r="D260" s="264"/>
      <c r="E260" s="264"/>
      <c r="F260" s="264"/>
      <c r="G260" s="265"/>
      <c r="H260" s="284">
        <f>L243</f>
        <v>8064.5160000000005</v>
      </c>
      <c r="I260" s="297"/>
      <c r="J260" s="297"/>
      <c r="K260" s="284">
        <f>H260*2.9%</f>
        <v>233.870964</v>
      </c>
      <c r="L260" s="284"/>
    </row>
    <row r="261" spans="1:12" ht="30" customHeight="1">
      <c r="A261" s="174" t="s">
        <v>48</v>
      </c>
      <c r="B261" s="227" t="s">
        <v>43</v>
      </c>
      <c r="C261" s="264"/>
      <c r="D261" s="264"/>
      <c r="E261" s="264"/>
      <c r="F261" s="264"/>
      <c r="G261" s="265"/>
      <c r="H261" s="297"/>
      <c r="I261" s="297"/>
      <c r="J261" s="297"/>
      <c r="K261" s="284"/>
      <c r="L261" s="284"/>
    </row>
    <row r="262" spans="1:12" ht="33" customHeight="1">
      <c r="A262" s="174" t="s">
        <v>49</v>
      </c>
      <c r="B262" s="227" t="s">
        <v>44</v>
      </c>
      <c r="C262" s="264"/>
      <c r="D262" s="264"/>
      <c r="E262" s="264"/>
      <c r="F262" s="264"/>
      <c r="G262" s="265"/>
      <c r="H262" s="284">
        <f>L243</f>
        <v>8064.5160000000005</v>
      </c>
      <c r="I262" s="297"/>
      <c r="J262" s="297"/>
      <c r="K262" s="284">
        <f>H262*0.2%</f>
        <v>16.129032000000002</v>
      </c>
      <c r="L262" s="284"/>
    </row>
    <row r="263" spans="1:12" ht="35.25" customHeight="1">
      <c r="A263" s="174" t="s">
        <v>50</v>
      </c>
      <c r="B263" s="227" t="s">
        <v>45</v>
      </c>
      <c r="C263" s="264"/>
      <c r="D263" s="264"/>
      <c r="E263" s="264"/>
      <c r="F263" s="264"/>
      <c r="G263" s="265"/>
      <c r="H263" s="297"/>
      <c r="I263" s="297"/>
      <c r="J263" s="297"/>
      <c r="K263" s="284"/>
      <c r="L263" s="284"/>
    </row>
    <row r="264" spans="1:12" ht="27" customHeight="1">
      <c r="A264" s="174">
        <v>3</v>
      </c>
      <c r="B264" s="227" t="s">
        <v>46</v>
      </c>
      <c r="C264" s="264"/>
      <c r="D264" s="264"/>
      <c r="E264" s="264"/>
      <c r="F264" s="264"/>
      <c r="G264" s="265"/>
      <c r="H264" s="284">
        <f>L243</f>
        <v>8064.5160000000005</v>
      </c>
      <c r="I264" s="297"/>
      <c r="J264" s="297"/>
      <c r="K264" s="284">
        <f>H264*5.1%</f>
        <v>411.290316</v>
      </c>
      <c r="L264" s="284"/>
    </row>
    <row r="265" spans="1:13" ht="15">
      <c r="A265" s="285" t="s">
        <v>51</v>
      </c>
      <c r="B265" s="285"/>
      <c r="C265" s="285"/>
      <c r="D265" s="285"/>
      <c r="E265" s="285"/>
      <c r="F265" s="285"/>
      <c r="G265" s="285"/>
      <c r="H265" s="249" t="s">
        <v>21</v>
      </c>
      <c r="I265" s="249"/>
      <c r="J265" s="249"/>
      <c r="K265" s="286">
        <f>K256+K260+K262+K264</f>
        <v>2435.483832</v>
      </c>
      <c r="L265" s="286"/>
      <c r="M265" s="199" t="s">
        <v>331</v>
      </c>
    </row>
    <row r="266" spans="1:12" ht="15">
      <c r="A266" s="1"/>
      <c r="B266" s="179"/>
      <c r="C266" s="179"/>
      <c r="D266" s="179"/>
      <c r="E266" s="179"/>
      <c r="F266" s="179"/>
      <c r="G266" s="179"/>
      <c r="H266" s="179"/>
      <c r="I266" s="179"/>
      <c r="J266" s="179"/>
      <c r="K266" s="1"/>
      <c r="L266" s="1"/>
    </row>
    <row r="267" spans="1:12" ht="15">
      <c r="A267" s="1"/>
      <c r="B267" s="137"/>
      <c r="C267" s="137"/>
      <c r="D267" s="137"/>
      <c r="E267" s="137"/>
      <c r="F267" s="137"/>
      <c r="G267" s="137"/>
      <c r="H267" s="137"/>
      <c r="I267" s="137"/>
      <c r="J267" s="137"/>
      <c r="K267" s="1"/>
      <c r="L267" s="1"/>
    </row>
    <row r="268" spans="1:12" ht="15">
      <c r="A268" s="247" t="s">
        <v>2</v>
      </c>
      <c r="B268" s="247"/>
      <c r="C268" s="247"/>
      <c r="D268" s="247"/>
      <c r="E268" s="248" t="s">
        <v>57</v>
      </c>
      <c r="F268" s="248"/>
      <c r="G268" s="248"/>
      <c r="H268" s="248"/>
      <c r="I268" s="248"/>
      <c r="J268" s="248"/>
      <c r="K268" s="248"/>
      <c r="L268" s="248"/>
    </row>
    <row r="269" spans="1:12" ht="15">
      <c r="A269" s="247" t="s">
        <v>3</v>
      </c>
      <c r="B269" s="247"/>
      <c r="C269" s="247"/>
      <c r="D269" s="247"/>
      <c r="E269" s="248" t="s">
        <v>58</v>
      </c>
      <c r="F269" s="248"/>
      <c r="G269" s="248"/>
      <c r="H269" s="248"/>
      <c r="I269" s="248"/>
      <c r="J269" s="248"/>
      <c r="K269" s="248"/>
      <c r="L269" s="248"/>
    </row>
    <row r="270" spans="1:12" ht="15">
      <c r="A270" s="1"/>
      <c r="B270" s="1"/>
      <c r="C270" s="1"/>
      <c r="D270" s="1"/>
      <c r="E270" s="248" t="s">
        <v>59</v>
      </c>
      <c r="F270" s="248"/>
      <c r="G270" s="248"/>
      <c r="H270" s="248"/>
      <c r="I270" s="248"/>
      <c r="J270" s="248"/>
      <c r="K270" s="248"/>
      <c r="L270" s="248"/>
    </row>
    <row r="271" spans="1:12" ht="15">
      <c r="A271" s="247" t="s">
        <v>152</v>
      </c>
      <c r="B271" s="247"/>
      <c r="C271" s="247"/>
      <c r="D271" s="247"/>
      <c r="E271" s="250" t="s">
        <v>266</v>
      </c>
      <c r="F271" s="250"/>
      <c r="G271" s="250"/>
      <c r="H271" s="250"/>
      <c r="I271" s="250"/>
      <c r="J271" s="250"/>
      <c r="K271" s="250"/>
      <c r="L271" s="250"/>
    </row>
    <row r="272" spans="1:12" ht="15">
      <c r="A272" s="137"/>
      <c r="B272" s="137"/>
      <c r="C272" s="137"/>
      <c r="D272" s="137"/>
      <c r="E272" s="138"/>
      <c r="F272" s="138"/>
      <c r="G272" s="138"/>
      <c r="H272" s="138"/>
      <c r="I272" s="138"/>
      <c r="J272" s="138"/>
      <c r="K272" s="138"/>
      <c r="L272" s="138"/>
    </row>
    <row r="273" spans="1:12" ht="15">
      <c r="A273" s="1"/>
      <c r="B273" s="358" t="s">
        <v>175</v>
      </c>
      <c r="C273" s="358"/>
      <c r="D273" s="358"/>
      <c r="E273" s="358"/>
      <c r="F273" s="358"/>
      <c r="G273" s="358"/>
      <c r="H273" s="358"/>
      <c r="I273" s="358"/>
      <c r="J273" s="358"/>
      <c r="K273" s="358"/>
      <c r="L273" s="358"/>
    </row>
    <row r="274" spans="1:12" ht="54" customHeight="1">
      <c r="A274" s="147" t="s">
        <v>6</v>
      </c>
      <c r="B274" s="298" t="s">
        <v>24</v>
      </c>
      <c r="C274" s="333"/>
      <c r="D274" s="333"/>
      <c r="E274" s="299"/>
      <c r="F274" s="144" t="s">
        <v>155</v>
      </c>
      <c r="G274" s="300" t="s">
        <v>62</v>
      </c>
      <c r="H274" s="301"/>
      <c r="I274" s="23" t="s">
        <v>61</v>
      </c>
      <c r="J274" s="144" t="s">
        <v>60</v>
      </c>
      <c r="K274" s="302" t="s">
        <v>28</v>
      </c>
      <c r="L274" s="303"/>
    </row>
    <row r="275" spans="1:12" ht="15">
      <c r="A275" s="145">
        <v>1</v>
      </c>
      <c r="B275" s="224">
        <v>2</v>
      </c>
      <c r="C275" s="225"/>
      <c r="D275" s="225"/>
      <c r="E275" s="226"/>
      <c r="F275" s="140">
        <v>3</v>
      </c>
      <c r="G275" s="224">
        <v>4</v>
      </c>
      <c r="H275" s="226"/>
      <c r="I275" s="145">
        <v>5</v>
      </c>
      <c r="J275" s="145">
        <v>6</v>
      </c>
      <c r="K275" s="302">
        <v>7</v>
      </c>
      <c r="L275" s="303"/>
    </row>
    <row r="276" spans="1:12" ht="39.75" customHeight="1">
      <c r="A276" s="136">
        <v>2</v>
      </c>
      <c r="B276" s="227" t="s">
        <v>63</v>
      </c>
      <c r="C276" s="264"/>
      <c r="D276" s="264"/>
      <c r="E276" s="265"/>
      <c r="F276" s="148">
        <v>212</v>
      </c>
      <c r="G276" s="352">
        <v>300</v>
      </c>
      <c r="H276" s="353"/>
      <c r="I276" s="136">
        <v>8</v>
      </c>
      <c r="J276" s="136">
        <v>10</v>
      </c>
      <c r="K276" s="231">
        <f>G276*J276*I276-14642-3058</f>
        <v>6300</v>
      </c>
      <c r="L276" s="232"/>
    </row>
    <row r="277" spans="1:12" ht="27" customHeight="1">
      <c r="A277" s="136">
        <v>3</v>
      </c>
      <c r="B277" s="227" t="s">
        <v>64</v>
      </c>
      <c r="C277" s="264"/>
      <c r="D277" s="264"/>
      <c r="E277" s="265"/>
      <c r="F277" s="136">
        <v>226</v>
      </c>
      <c r="G277" s="236" t="s">
        <v>21</v>
      </c>
      <c r="H277" s="237"/>
      <c r="I277" s="136">
        <v>10</v>
      </c>
      <c r="J277" s="136" t="s">
        <v>21</v>
      </c>
      <c r="K277" s="231">
        <v>5200</v>
      </c>
      <c r="L277" s="232"/>
    </row>
    <row r="278" spans="1:12" ht="27" customHeight="1">
      <c r="A278" s="208"/>
      <c r="B278" s="227" t="s">
        <v>64</v>
      </c>
      <c r="C278" s="264"/>
      <c r="D278" s="264"/>
      <c r="E278" s="265"/>
      <c r="F278" s="208">
        <v>214</v>
      </c>
      <c r="G278" s="236" t="s">
        <v>21</v>
      </c>
      <c r="H278" s="237"/>
      <c r="I278" s="208">
        <v>10</v>
      </c>
      <c r="J278" s="208" t="s">
        <v>21</v>
      </c>
      <c r="K278" s="231">
        <f>14642-10595-4047</f>
        <v>0</v>
      </c>
      <c r="L278" s="232"/>
    </row>
    <row r="279" spans="1:12" ht="27" customHeight="1">
      <c r="A279" s="136">
        <v>4</v>
      </c>
      <c r="B279" s="227" t="s">
        <v>65</v>
      </c>
      <c r="C279" s="264"/>
      <c r="D279" s="264"/>
      <c r="E279" s="265"/>
      <c r="F279" s="136">
        <v>226</v>
      </c>
      <c r="G279" s="236" t="s">
        <v>21</v>
      </c>
      <c r="H279" s="237"/>
      <c r="I279" s="136">
        <v>10</v>
      </c>
      <c r="J279" s="136">
        <v>9</v>
      </c>
      <c r="K279" s="231">
        <f>10000-1649</f>
        <v>8351</v>
      </c>
      <c r="L279" s="232"/>
    </row>
    <row r="280" spans="1:13" ht="15">
      <c r="A280" s="242" t="s">
        <v>20</v>
      </c>
      <c r="B280" s="243"/>
      <c r="C280" s="243"/>
      <c r="D280" s="243"/>
      <c r="E280" s="244"/>
      <c r="F280" s="141" t="s">
        <v>21</v>
      </c>
      <c r="G280" s="225" t="s">
        <v>21</v>
      </c>
      <c r="H280" s="226"/>
      <c r="I280" s="141" t="s">
        <v>21</v>
      </c>
      <c r="J280" s="142" t="s">
        <v>21</v>
      </c>
      <c r="K280" s="331">
        <f>K276+K277+K279+K278</f>
        <v>19851</v>
      </c>
      <c r="L280" s="357"/>
      <c r="M280" s="199" t="s">
        <v>330</v>
      </c>
    </row>
    <row r="281" spans="1:12" ht="15">
      <c r="A281" s="36"/>
      <c r="B281" s="36"/>
      <c r="C281" s="36"/>
      <c r="D281" s="36"/>
      <c r="E281" s="36"/>
      <c r="F281" s="37"/>
      <c r="G281" s="37"/>
      <c r="H281" s="37"/>
      <c r="I281" s="37"/>
      <c r="J281" s="37"/>
      <c r="K281" s="38"/>
      <c r="L281" s="38"/>
    </row>
    <row r="282" spans="1:12" ht="15">
      <c r="A282" s="36"/>
      <c r="B282" s="338" t="s">
        <v>192</v>
      </c>
      <c r="C282" s="338"/>
      <c r="D282" s="338"/>
      <c r="E282" s="338"/>
      <c r="F282" s="338"/>
      <c r="G282" s="338"/>
      <c r="H282" s="338"/>
      <c r="I282" s="338"/>
      <c r="J282" s="338"/>
      <c r="K282" s="338"/>
      <c r="L282" s="338"/>
    </row>
    <row r="283" spans="1:12" ht="15">
      <c r="A283" s="36"/>
      <c r="B283" s="36"/>
      <c r="C283" s="36"/>
      <c r="D283" s="36"/>
      <c r="E283" s="36"/>
      <c r="F283" s="37"/>
      <c r="G283" s="37"/>
      <c r="H283" s="37"/>
      <c r="I283" s="37"/>
      <c r="J283" s="37"/>
      <c r="K283" s="38"/>
      <c r="L283" s="38"/>
    </row>
    <row r="284" spans="1:12" ht="15">
      <c r="A284" s="247" t="s">
        <v>2</v>
      </c>
      <c r="B284" s="247"/>
      <c r="C284" s="247"/>
      <c r="D284" s="247"/>
      <c r="E284" s="248" t="s">
        <v>57</v>
      </c>
      <c r="F284" s="248"/>
      <c r="G284" s="248"/>
      <c r="H284" s="248"/>
      <c r="I284" s="248"/>
      <c r="J284" s="248"/>
      <c r="K284" s="248"/>
      <c r="L284" s="248"/>
    </row>
    <row r="285" spans="1:12" ht="15">
      <c r="A285" s="247" t="s">
        <v>3</v>
      </c>
      <c r="B285" s="247"/>
      <c r="C285" s="247"/>
      <c r="D285" s="247"/>
      <c r="E285" s="248" t="s">
        <v>66</v>
      </c>
      <c r="F285" s="248"/>
      <c r="G285" s="248"/>
      <c r="H285" s="248"/>
      <c r="I285" s="248"/>
      <c r="J285" s="248"/>
      <c r="K285" s="248"/>
      <c r="L285" s="248"/>
    </row>
    <row r="286" spans="1:12" ht="15">
      <c r="A286" s="1"/>
      <c r="B286" s="1"/>
      <c r="C286" s="1"/>
      <c r="D286" s="1"/>
      <c r="E286" s="248" t="s">
        <v>67</v>
      </c>
      <c r="F286" s="248"/>
      <c r="G286" s="248"/>
      <c r="H286" s="248"/>
      <c r="I286" s="248"/>
      <c r="J286" s="248"/>
      <c r="K286" s="248"/>
      <c r="L286" s="248"/>
    </row>
    <row r="287" spans="1:12" ht="15">
      <c r="A287" s="247" t="s">
        <v>152</v>
      </c>
      <c r="B287" s="247"/>
      <c r="C287" s="247"/>
      <c r="D287" s="247"/>
      <c r="E287" s="250" t="s">
        <v>323</v>
      </c>
      <c r="F287" s="250"/>
      <c r="G287" s="250"/>
      <c r="H287" s="250"/>
      <c r="I287" s="250"/>
      <c r="J287" s="250"/>
      <c r="K287" s="250"/>
      <c r="L287" s="250"/>
    </row>
    <row r="288" spans="1:12" ht="15">
      <c r="A288" s="1"/>
      <c r="B288" s="253"/>
      <c r="C288" s="253"/>
      <c r="D288" s="253"/>
      <c r="E288" s="253"/>
      <c r="F288" s="253"/>
      <c r="G288" s="253"/>
      <c r="H288" s="253"/>
      <c r="I288" s="253"/>
      <c r="J288" s="253"/>
      <c r="K288" s="253"/>
      <c r="L288" s="253"/>
    </row>
    <row r="289" spans="1:12" ht="30" customHeight="1">
      <c r="A289" s="22" t="s">
        <v>6</v>
      </c>
      <c r="B289" s="288" t="s">
        <v>24</v>
      </c>
      <c r="C289" s="288"/>
      <c r="D289" s="288"/>
      <c r="E289" s="288"/>
      <c r="F289" s="87" t="s">
        <v>155</v>
      </c>
      <c r="G289" s="337" t="s">
        <v>68</v>
      </c>
      <c r="H289" s="337"/>
      <c r="I289" s="336" t="s">
        <v>69</v>
      </c>
      <c r="J289" s="336"/>
      <c r="K289" s="336" t="s">
        <v>70</v>
      </c>
      <c r="L289" s="336"/>
    </row>
    <row r="290" spans="1:12" ht="15">
      <c r="A290" s="16">
        <v>1</v>
      </c>
      <c r="B290" s="249">
        <v>2</v>
      </c>
      <c r="C290" s="249"/>
      <c r="D290" s="249"/>
      <c r="E290" s="249"/>
      <c r="F290" s="84">
        <v>3</v>
      </c>
      <c r="G290" s="249">
        <v>4</v>
      </c>
      <c r="H290" s="249"/>
      <c r="I290" s="249">
        <v>5</v>
      </c>
      <c r="J290" s="249"/>
      <c r="K290" s="249">
        <v>6</v>
      </c>
      <c r="L290" s="249"/>
    </row>
    <row r="291" spans="1:12" ht="15">
      <c r="A291" s="17">
        <v>1</v>
      </c>
      <c r="B291" s="291" t="s">
        <v>286</v>
      </c>
      <c r="C291" s="291"/>
      <c r="D291" s="291"/>
      <c r="E291" s="291"/>
      <c r="F291" s="124">
        <v>212</v>
      </c>
      <c r="G291" s="284">
        <f>K291/I291</f>
        <v>15857.04347826087</v>
      </c>
      <c r="H291" s="284"/>
      <c r="I291" s="284">
        <v>23</v>
      </c>
      <c r="J291" s="284"/>
      <c r="K291" s="335">
        <v>364712</v>
      </c>
      <c r="L291" s="241"/>
    </row>
    <row r="292" spans="1:12" ht="15">
      <c r="A292" s="17">
        <v>2</v>
      </c>
      <c r="B292" s="291" t="s">
        <v>72</v>
      </c>
      <c r="C292" s="291"/>
      <c r="D292" s="291"/>
      <c r="E292" s="291"/>
      <c r="F292" s="124">
        <v>212</v>
      </c>
      <c r="G292" s="297" t="s">
        <v>21</v>
      </c>
      <c r="H292" s="297"/>
      <c r="I292" s="284" t="s">
        <v>21</v>
      </c>
      <c r="J292" s="284"/>
      <c r="K292" s="284">
        <v>0</v>
      </c>
      <c r="L292" s="284"/>
    </row>
    <row r="293" spans="1:12" ht="15">
      <c r="A293" s="17"/>
      <c r="B293" s="291"/>
      <c r="C293" s="291"/>
      <c r="D293" s="291"/>
      <c r="E293" s="291"/>
      <c r="F293" s="124"/>
      <c r="G293" s="297"/>
      <c r="H293" s="297"/>
      <c r="I293" s="297"/>
      <c r="J293" s="297"/>
      <c r="K293" s="284"/>
      <c r="L293" s="284"/>
    </row>
    <row r="294" spans="1:13" ht="15">
      <c r="A294" s="285" t="s">
        <v>20</v>
      </c>
      <c r="B294" s="285"/>
      <c r="C294" s="285"/>
      <c r="D294" s="285"/>
      <c r="E294" s="285"/>
      <c r="F294" s="84" t="s">
        <v>21</v>
      </c>
      <c r="G294" s="285" t="s">
        <v>21</v>
      </c>
      <c r="H294" s="285"/>
      <c r="I294" s="334" t="s">
        <v>21</v>
      </c>
      <c r="J294" s="334"/>
      <c r="K294" s="331">
        <f>K291+K292+K293-59712</f>
        <v>305000</v>
      </c>
      <c r="L294" s="332"/>
      <c r="M294" s="199" t="s">
        <v>331</v>
      </c>
    </row>
    <row r="295" spans="1:12" ht="15">
      <c r="A295" s="1"/>
      <c r="B295" s="253" t="s">
        <v>193</v>
      </c>
      <c r="C295" s="253"/>
      <c r="D295" s="253"/>
      <c r="E295" s="253"/>
      <c r="F295" s="253"/>
      <c r="G295" s="253"/>
      <c r="H295" s="253"/>
      <c r="I295" s="253"/>
      <c r="J295" s="253"/>
      <c r="K295" s="253"/>
      <c r="L295" s="253"/>
    </row>
    <row r="296" spans="1:12" ht="15">
      <c r="A296" s="1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</row>
    <row r="297" spans="1:12" ht="15">
      <c r="A297" s="247" t="s">
        <v>3</v>
      </c>
      <c r="B297" s="247"/>
      <c r="C297" s="247"/>
      <c r="D297" s="247"/>
      <c r="E297" s="248" t="s">
        <v>58</v>
      </c>
      <c r="F297" s="248"/>
      <c r="G297" s="248"/>
      <c r="H297" s="248"/>
      <c r="I297" s="248"/>
      <c r="J297" s="248"/>
      <c r="K297" s="248"/>
      <c r="L297" s="248"/>
    </row>
    <row r="298" spans="1:12" ht="15">
      <c r="A298" s="1"/>
      <c r="B298" s="1"/>
      <c r="C298" s="1"/>
      <c r="D298" s="1"/>
      <c r="E298" s="248" t="s">
        <v>59</v>
      </c>
      <c r="F298" s="248"/>
      <c r="G298" s="248"/>
      <c r="H298" s="248"/>
      <c r="I298" s="248"/>
      <c r="J298" s="248"/>
      <c r="K298" s="248"/>
      <c r="L298" s="248"/>
    </row>
    <row r="299" spans="1:12" ht="15">
      <c r="A299" s="247" t="s">
        <v>152</v>
      </c>
      <c r="B299" s="247"/>
      <c r="C299" s="247"/>
      <c r="D299" s="247"/>
      <c r="E299" s="250" t="s">
        <v>266</v>
      </c>
      <c r="F299" s="250"/>
      <c r="G299" s="250"/>
      <c r="H299" s="250"/>
      <c r="I299" s="250"/>
      <c r="J299" s="250"/>
      <c r="K299" s="250"/>
      <c r="L299" s="250"/>
    </row>
    <row r="300" spans="1:12" ht="15">
      <c r="A300" s="83"/>
      <c r="B300" s="83"/>
      <c r="C300" s="83"/>
      <c r="D300" s="83"/>
      <c r="E300" s="86"/>
      <c r="F300" s="86"/>
      <c r="G300" s="86"/>
      <c r="H300" s="86"/>
      <c r="I300" s="86"/>
      <c r="J300" s="86"/>
      <c r="K300" s="86"/>
      <c r="L300" s="86"/>
    </row>
    <row r="301" spans="1:12" ht="15">
      <c r="A301" s="83"/>
      <c r="B301" s="253" t="s">
        <v>195</v>
      </c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</row>
    <row r="302" spans="1:12" ht="15">
      <c r="A302" s="247" t="s">
        <v>2</v>
      </c>
      <c r="B302" s="247"/>
      <c r="C302" s="247"/>
      <c r="D302" s="247"/>
      <c r="E302" s="248" t="s">
        <v>73</v>
      </c>
      <c r="F302" s="248"/>
      <c r="G302" s="248"/>
      <c r="H302" s="248"/>
      <c r="I302" s="248"/>
      <c r="J302" s="248"/>
      <c r="K302" s="248"/>
      <c r="L302" s="248"/>
    </row>
    <row r="303" spans="1:12" ht="39.75" customHeight="1">
      <c r="A303" s="22" t="s">
        <v>6</v>
      </c>
      <c r="B303" s="288" t="s">
        <v>24</v>
      </c>
      <c r="C303" s="288"/>
      <c r="D303" s="288"/>
      <c r="E303" s="288"/>
      <c r="F303" s="87" t="s">
        <v>155</v>
      </c>
      <c r="G303" s="288" t="s">
        <v>74</v>
      </c>
      <c r="H303" s="288"/>
      <c r="I303" s="288" t="s">
        <v>75</v>
      </c>
      <c r="J303" s="288"/>
      <c r="K303" s="289" t="s">
        <v>76</v>
      </c>
      <c r="L303" s="289"/>
    </row>
    <row r="304" spans="1:12" ht="15">
      <c r="A304" s="87">
        <v>1</v>
      </c>
      <c r="B304" s="298">
        <v>2</v>
      </c>
      <c r="C304" s="333"/>
      <c r="D304" s="333"/>
      <c r="E304" s="299"/>
      <c r="F304" s="87">
        <v>3</v>
      </c>
      <c r="G304" s="288">
        <v>4</v>
      </c>
      <c r="H304" s="288"/>
      <c r="I304" s="289">
        <v>5</v>
      </c>
      <c r="J304" s="289"/>
      <c r="K304" s="289">
        <v>6</v>
      </c>
      <c r="L304" s="289"/>
    </row>
    <row r="305" spans="1:12" ht="15">
      <c r="A305" s="81">
        <v>1</v>
      </c>
      <c r="B305" s="291" t="s">
        <v>194</v>
      </c>
      <c r="C305" s="291"/>
      <c r="D305" s="291"/>
      <c r="E305" s="291"/>
      <c r="F305" s="81">
        <v>291</v>
      </c>
      <c r="G305" s="284">
        <v>876681.83</v>
      </c>
      <c r="H305" s="284"/>
      <c r="I305" s="230">
        <v>2.2</v>
      </c>
      <c r="J305" s="230"/>
      <c r="K305" s="284">
        <v>19287</v>
      </c>
      <c r="L305" s="284"/>
    </row>
    <row r="306" spans="1:12" ht="15">
      <c r="A306" s="81">
        <v>2</v>
      </c>
      <c r="B306" s="291" t="s">
        <v>196</v>
      </c>
      <c r="C306" s="291"/>
      <c r="D306" s="291"/>
      <c r="E306" s="291"/>
      <c r="F306" s="81">
        <v>291</v>
      </c>
      <c r="G306" s="284">
        <v>3867427</v>
      </c>
      <c r="H306" s="297"/>
      <c r="I306" s="230">
        <v>1.5</v>
      </c>
      <c r="J306" s="230"/>
      <c r="K306" s="284">
        <v>53713</v>
      </c>
      <c r="L306" s="284"/>
    </row>
    <row r="307" spans="1:13" ht="15">
      <c r="A307" s="242" t="s">
        <v>20</v>
      </c>
      <c r="B307" s="243"/>
      <c r="C307" s="243"/>
      <c r="D307" s="243"/>
      <c r="E307" s="244"/>
      <c r="F307" s="84" t="s">
        <v>21</v>
      </c>
      <c r="G307" s="236" t="s">
        <v>21</v>
      </c>
      <c r="H307" s="237"/>
      <c r="I307" s="230" t="s">
        <v>21</v>
      </c>
      <c r="J307" s="230"/>
      <c r="K307" s="331">
        <f>K305+K306+15302</f>
        <v>88302</v>
      </c>
      <c r="L307" s="332"/>
      <c r="M307" s="199" t="s">
        <v>330</v>
      </c>
    </row>
    <row r="308" spans="1:12" ht="15">
      <c r="A308" s="83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</row>
    <row r="309" spans="1:12" ht="15">
      <c r="A309" s="83"/>
      <c r="B309" s="253" t="s">
        <v>199</v>
      </c>
      <c r="C309" s="253"/>
      <c r="D309" s="253"/>
      <c r="E309" s="253"/>
      <c r="F309" s="253"/>
      <c r="G309" s="253"/>
      <c r="H309" s="253"/>
      <c r="I309" s="253"/>
      <c r="J309" s="253"/>
      <c r="K309" s="253"/>
      <c r="L309" s="253"/>
    </row>
    <row r="310" spans="1:12" ht="15">
      <c r="A310" s="247" t="s">
        <v>2</v>
      </c>
      <c r="B310" s="247"/>
      <c r="C310" s="247"/>
      <c r="D310" s="247"/>
      <c r="E310" s="248" t="s">
        <v>200</v>
      </c>
      <c r="F310" s="248"/>
      <c r="G310" s="248"/>
      <c r="H310" s="248"/>
      <c r="I310" s="248"/>
      <c r="J310" s="248"/>
      <c r="K310" s="248"/>
      <c r="L310" s="248"/>
    </row>
    <row r="311" spans="1:12" ht="15">
      <c r="A311" s="22" t="s">
        <v>6</v>
      </c>
      <c r="B311" s="288" t="s">
        <v>24</v>
      </c>
      <c r="C311" s="288"/>
      <c r="D311" s="288"/>
      <c r="E311" s="288"/>
      <c r="F311" s="87" t="s">
        <v>155</v>
      </c>
      <c r="G311" s="288" t="s">
        <v>74</v>
      </c>
      <c r="H311" s="288"/>
      <c r="I311" s="288" t="s">
        <v>75</v>
      </c>
      <c r="J311" s="288"/>
      <c r="K311" s="289" t="s">
        <v>76</v>
      </c>
      <c r="L311" s="289"/>
    </row>
    <row r="312" spans="1:12" ht="15">
      <c r="A312" s="87">
        <v>1</v>
      </c>
      <c r="B312" s="298">
        <v>2</v>
      </c>
      <c r="C312" s="333"/>
      <c r="D312" s="333"/>
      <c r="E312" s="299"/>
      <c r="F312" s="87">
        <v>3</v>
      </c>
      <c r="G312" s="288">
        <v>4</v>
      </c>
      <c r="H312" s="288"/>
      <c r="I312" s="289">
        <v>5</v>
      </c>
      <c r="J312" s="289"/>
      <c r="K312" s="289">
        <v>6</v>
      </c>
      <c r="L312" s="289"/>
    </row>
    <row r="313" spans="1:12" ht="15">
      <c r="A313" s="81">
        <v>1</v>
      </c>
      <c r="B313" s="291" t="s">
        <v>197</v>
      </c>
      <c r="C313" s="291"/>
      <c r="D313" s="291"/>
      <c r="E313" s="291"/>
      <c r="F313" s="81">
        <v>291</v>
      </c>
      <c r="G313" s="238" t="s">
        <v>21</v>
      </c>
      <c r="H313" s="239"/>
      <c r="I313" s="230" t="s">
        <v>21</v>
      </c>
      <c r="J313" s="230"/>
      <c r="K313" s="284">
        <v>16500</v>
      </c>
      <c r="L313" s="284"/>
    </row>
    <row r="314" spans="1:12" ht="27" customHeight="1">
      <c r="A314" s="49">
        <v>2</v>
      </c>
      <c r="B314" s="227" t="s">
        <v>198</v>
      </c>
      <c r="C314" s="264"/>
      <c r="D314" s="264"/>
      <c r="E314" s="265"/>
      <c r="F314" s="81">
        <v>291</v>
      </c>
      <c r="G314" s="254" t="s">
        <v>21</v>
      </c>
      <c r="H314" s="230"/>
      <c r="I314" s="230" t="s">
        <v>21</v>
      </c>
      <c r="J314" s="230"/>
      <c r="K314" s="284">
        <v>3500</v>
      </c>
      <c r="L314" s="284"/>
    </row>
    <row r="315" spans="1:13" ht="15">
      <c r="A315" s="242" t="s">
        <v>20</v>
      </c>
      <c r="B315" s="243"/>
      <c r="C315" s="243"/>
      <c r="D315" s="243"/>
      <c r="E315" s="244"/>
      <c r="F315" s="84" t="s">
        <v>21</v>
      </c>
      <c r="G315" s="236" t="s">
        <v>21</v>
      </c>
      <c r="H315" s="237"/>
      <c r="I315" s="230" t="s">
        <v>21</v>
      </c>
      <c r="J315" s="230"/>
      <c r="K315" s="331">
        <f>K313+K314-778</f>
        <v>19222</v>
      </c>
      <c r="L315" s="332"/>
      <c r="M315" s="199" t="s">
        <v>330</v>
      </c>
    </row>
    <row r="316" spans="1:12" ht="15">
      <c r="A316" s="83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</row>
    <row r="317" spans="1:12" ht="15">
      <c r="A317" s="83"/>
      <c r="B317" s="253" t="s">
        <v>201</v>
      </c>
      <c r="C317" s="253"/>
      <c r="D317" s="253"/>
      <c r="E317" s="253"/>
      <c r="F317" s="253"/>
      <c r="G317" s="253"/>
      <c r="H317" s="253"/>
      <c r="I317" s="253"/>
      <c r="J317" s="253"/>
      <c r="K317" s="253"/>
      <c r="L317" s="253"/>
    </row>
    <row r="318" spans="1:12" ht="15">
      <c r="A318" s="247" t="s">
        <v>2</v>
      </c>
      <c r="B318" s="247"/>
      <c r="C318" s="247"/>
      <c r="D318" s="247"/>
      <c r="E318" s="248" t="s">
        <v>202</v>
      </c>
      <c r="F318" s="248"/>
      <c r="G318" s="248"/>
      <c r="H318" s="248"/>
      <c r="I318" s="248"/>
      <c r="J318" s="248"/>
      <c r="K318" s="248"/>
      <c r="L318" s="248"/>
    </row>
    <row r="319" spans="1:12" ht="15">
      <c r="A319" s="247" t="s">
        <v>3</v>
      </c>
      <c r="B319" s="247"/>
      <c r="C319" s="247"/>
      <c r="D319" s="247"/>
      <c r="E319" s="248"/>
      <c r="F319" s="248"/>
      <c r="G319" s="248"/>
      <c r="H319" s="248"/>
      <c r="I319" s="248"/>
      <c r="J319" s="248"/>
      <c r="K319" s="248"/>
      <c r="L319" s="248"/>
    </row>
    <row r="320" spans="1:12" ht="15">
      <c r="A320" s="247" t="s">
        <v>152</v>
      </c>
      <c r="B320" s="247"/>
      <c r="C320" s="247"/>
      <c r="D320" s="247"/>
      <c r="E320" s="248"/>
      <c r="F320" s="248"/>
      <c r="G320" s="248"/>
      <c r="H320" s="248"/>
      <c r="I320" s="248"/>
      <c r="J320" s="248"/>
      <c r="K320" s="248"/>
      <c r="L320" s="248"/>
    </row>
    <row r="321" spans="1:12" ht="27" customHeight="1">
      <c r="A321" s="22" t="s">
        <v>6</v>
      </c>
      <c r="B321" s="288" t="s">
        <v>24</v>
      </c>
      <c r="C321" s="288"/>
      <c r="D321" s="288"/>
      <c r="E321" s="288"/>
      <c r="F321" s="87" t="s">
        <v>155</v>
      </c>
      <c r="G321" s="298" t="s">
        <v>203</v>
      </c>
      <c r="H321" s="299"/>
      <c r="I321" s="300" t="s">
        <v>69</v>
      </c>
      <c r="J321" s="301"/>
      <c r="K321" s="300" t="s">
        <v>204</v>
      </c>
      <c r="L321" s="301"/>
    </row>
    <row r="322" spans="1:12" ht="15">
      <c r="A322" s="87">
        <v>1</v>
      </c>
      <c r="B322" s="298">
        <v>2</v>
      </c>
      <c r="C322" s="333"/>
      <c r="D322" s="333"/>
      <c r="E322" s="299"/>
      <c r="F322" s="87">
        <v>3</v>
      </c>
      <c r="G322" s="288">
        <v>4</v>
      </c>
      <c r="H322" s="288"/>
      <c r="I322" s="289">
        <v>5</v>
      </c>
      <c r="J322" s="289"/>
      <c r="K322" s="289">
        <v>6</v>
      </c>
      <c r="L322" s="289"/>
    </row>
    <row r="323" spans="1:12" ht="15" customHeight="1">
      <c r="A323" s="49">
        <v>1</v>
      </c>
      <c r="B323" s="227" t="s">
        <v>289</v>
      </c>
      <c r="C323" s="264"/>
      <c r="D323" s="264"/>
      <c r="E323" s="265"/>
      <c r="F323" s="81">
        <v>295</v>
      </c>
      <c r="G323" s="254" t="s">
        <v>21</v>
      </c>
      <c r="H323" s="230"/>
      <c r="I323" s="230" t="s">
        <v>21</v>
      </c>
      <c r="J323" s="230"/>
      <c r="K323" s="284">
        <f>81000-1000</f>
        <v>80000</v>
      </c>
      <c r="L323" s="284"/>
    </row>
    <row r="324" spans="1:12" ht="15" customHeight="1">
      <c r="A324" s="49">
        <v>1</v>
      </c>
      <c r="B324" s="227" t="s">
        <v>348</v>
      </c>
      <c r="C324" s="264"/>
      <c r="D324" s="264"/>
      <c r="E324" s="265"/>
      <c r="F324" s="211">
        <v>291</v>
      </c>
      <c r="G324" s="254" t="s">
        <v>21</v>
      </c>
      <c r="H324" s="230"/>
      <c r="I324" s="230" t="s">
        <v>21</v>
      </c>
      <c r="J324" s="230"/>
      <c r="K324" s="284">
        <v>253.62</v>
      </c>
      <c r="L324" s="284"/>
    </row>
    <row r="325" spans="1:12" ht="15">
      <c r="A325" s="242" t="s">
        <v>20</v>
      </c>
      <c r="B325" s="243"/>
      <c r="C325" s="243"/>
      <c r="D325" s="243"/>
      <c r="E325" s="244"/>
      <c r="F325" s="84" t="s">
        <v>21</v>
      </c>
      <c r="G325" s="236" t="s">
        <v>21</v>
      </c>
      <c r="H325" s="237"/>
      <c r="I325" s="230" t="s">
        <v>21</v>
      </c>
      <c r="J325" s="230"/>
      <c r="K325" s="221">
        <f>K323+K324</f>
        <v>80253.62</v>
      </c>
      <c r="L325" s="220"/>
    </row>
    <row r="326" spans="1:12" ht="15">
      <c r="A326" s="83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</row>
    <row r="327" spans="1:12" ht="15">
      <c r="A327" s="151"/>
      <c r="B327" s="152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</row>
    <row r="328" spans="1:12" ht="15">
      <c r="A328" s="83"/>
      <c r="B328" s="253" t="s">
        <v>205</v>
      </c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</row>
    <row r="329" spans="1:12" ht="15">
      <c r="A329" s="83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</row>
    <row r="330" spans="1:12" ht="15">
      <c r="A330" s="247" t="s">
        <v>2</v>
      </c>
      <c r="B330" s="247"/>
      <c r="C330" s="247"/>
      <c r="D330" s="247"/>
      <c r="E330" s="248" t="s">
        <v>162</v>
      </c>
      <c r="F330" s="248"/>
      <c r="G330" s="248"/>
      <c r="H330" s="248"/>
      <c r="I330" s="248"/>
      <c r="J330" s="248"/>
      <c r="K330" s="248"/>
      <c r="L330" s="248"/>
    </row>
    <row r="331" spans="1:12" ht="15">
      <c r="A331" s="247" t="s">
        <v>3</v>
      </c>
      <c r="B331" s="247"/>
      <c r="C331" s="247"/>
      <c r="D331" s="247"/>
      <c r="E331" s="248" t="s">
        <v>58</v>
      </c>
      <c r="F331" s="248"/>
      <c r="G331" s="248"/>
      <c r="H331" s="248"/>
      <c r="I331" s="248"/>
      <c r="J331" s="248"/>
      <c r="K331" s="248"/>
      <c r="L331" s="248"/>
    </row>
    <row r="332" spans="1:12" ht="15">
      <c r="A332" s="1"/>
      <c r="B332" s="1"/>
      <c r="C332" s="1"/>
      <c r="D332" s="1"/>
      <c r="E332" s="248" t="s">
        <v>206</v>
      </c>
      <c r="F332" s="248"/>
      <c r="G332" s="248"/>
      <c r="H332" s="248"/>
      <c r="I332" s="248"/>
      <c r="J332" s="248"/>
      <c r="K332" s="248"/>
      <c r="L332" s="248"/>
    </row>
    <row r="333" spans="1:12" ht="15">
      <c r="A333" s="247" t="s">
        <v>152</v>
      </c>
      <c r="B333" s="247"/>
      <c r="C333" s="247"/>
      <c r="D333" s="247"/>
      <c r="E333" s="250" t="s">
        <v>164</v>
      </c>
      <c r="F333" s="250"/>
      <c r="G333" s="250"/>
      <c r="H333" s="250"/>
      <c r="I333" s="250"/>
      <c r="J333" s="250"/>
      <c r="K333" s="250"/>
      <c r="L333" s="250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253" t="s">
        <v>207</v>
      </c>
      <c r="C335" s="253"/>
      <c r="D335" s="253"/>
      <c r="E335" s="253"/>
      <c r="F335" s="253"/>
      <c r="G335" s="253"/>
      <c r="H335" s="253"/>
      <c r="I335" s="253"/>
      <c r="J335" s="253"/>
      <c r="K335" s="253"/>
      <c r="L335" s="253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30" customHeight="1">
      <c r="A337" s="22" t="s">
        <v>6</v>
      </c>
      <c r="B337" s="288" t="s">
        <v>24</v>
      </c>
      <c r="C337" s="288"/>
      <c r="D337" s="288"/>
      <c r="E337" s="59" t="s">
        <v>155</v>
      </c>
      <c r="F337" s="60" t="s">
        <v>78</v>
      </c>
      <c r="G337" s="288" t="s">
        <v>79</v>
      </c>
      <c r="H337" s="288"/>
      <c r="I337" s="289" t="s">
        <v>80</v>
      </c>
      <c r="J337" s="289"/>
      <c r="K337" s="290" t="s">
        <v>28</v>
      </c>
      <c r="L337" s="290"/>
    </row>
    <row r="338" spans="1:12" ht="15">
      <c r="A338" s="58">
        <v>1</v>
      </c>
      <c r="B338" s="249">
        <v>2</v>
      </c>
      <c r="C338" s="249"/>
      <c r="D338" s="249"/>
      <c r="E338" s="58">
        <v>3</v>
      </c>
      <c r="F338" s="58">
        <v>4</v>
      </c>
      <c r="G338" s="249">
        <v>5</v>
      </c>
      <c r="H338" s="249"/>
      <c r="I338" s="249">
        <v>6</v>
      </c>
      <c r="J338" s="249"/>
      <c r="K338" s="249">
        <v>7</v>
      </c>
      <c r="L338" s="249"/>
    </row>
    <row r="339" spans="1:12" ht="15">
      <c r="A339" s="17">
        <v>1</v>
      </c>
      <c r="B339" s="258" t="s">
        <v>81</v>
      </c>
      <c r="C339" s="259"/>
      <c r="D339" s="260"/>
      <c r="E339" s="57">
        <v>221</v>
      </c>
      <c r="F339" s="57">
        <v>3</v>
      </c>
      <c r="G339" s="230">
        <v>12</v>
      </c>
      <c r="H339" s="230"/>
      <c r="I339" s="341">
        <v>450</v>
      </c>
      <c r="J339" s="341"/>
      <c r="K339" s="257">
        <v>16200</v>
      </c>
      <c r="L339" s="257"/>
    </row>
    <row r="340" spans="1:12" ht="24.75" customHeight="1">
      <c r="A340" s="49">
        <v>2</v>
      </c>
      <c r="B340" s="227" t="s">
        <v>268</v>
      </c>
      <c r="C340" s="264"/>
      <c r="D340" s="265"/>
      <c r="E340" s="57">
        <v>221</v>
      </c>
      <c r="F340" s="57">
        <v>1</v>
      </c>
      <c r="G340" s="230">
        <v>12</v>
      </c>
      <c r="H340" s="230"/>
      <c r="I340" s="231">
        <v>3290</v>
      </c>
      <c r="J340" s="232"/>
      <c r="K340" s="257">
        <f>G340*I340</f>
        <v>39480</v>
      </c>
      <c r="L340" s="257"/>
    </row>
    <row r="341" spans="1:12" ht="24.75" customHeight="1">
      <c r="A341" s="128">
        <v>3</v>
      </c>
      <c r="B341" s="227" t="s">
        <v>267</v>
      </c>
      <c r="C341" s="264"/>
      <c r="D341" s="265"/>
      <c r="E341" s="123">
        <v>221</v>
      </c>
      <c r="F341" s="123" t="s">
        <v>21</v>
      </c>
      <c r="G341" s="236">
        <v>72</v>
      </c>
      <c r="H341" s="237"/>
      <c r="I341" s="231">
        <v>35</v>
      </c>
      <c r="J341" s="232"/>
      <c r="K341" s="231">
        <f>G341*I341</f>
        <v>2520</v>
      </c>
      <c r="L341" s="232"/>
    </row>
    <row r="342" spans="1:13" ht="15">
      <c r="A342" s="242" t="s">
        <v>20</v>
      </c>
      <c r="B342" s="243"/>
      <c r="C342" s="243"/>
      <c r="D342" s="244"/>
      <c r="E342" s="58" t="s">
        <v>21</v>
      </c>
      <c r="F342" s="58" t="s">
        <v>21</v>
      </c>
      <c r="G342" s="249" t="s">
        <v>21</v>
      </c>
      <c r="H342" s="249"/>
      <c r="I342" s="285" t="s">
        <v>21</v>
      </c>
      <c r="J342" s="285"/>
      <c r="K342" s="286">
        <f>K339+K340+K341-3463.12</f>
        <v>54736.88</v>
      </c>
      <c r="L342" s="287"/>
      <c r="M342" s="199" t="s">
        <v>330</v>
      </c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253" t="s">
        <v>208</v>
      </c>
      <c r="C344" s="253"/>
      <c r="D344" s="253"/>
      <c r="E344" s="253"/>
      <c r="F344" s="253"/>
      <c r="G344" s="253"/>
      <c r="H344" s="253"/>
      <c r="I344" s="253"/>
      <c r="J344" s="253"/>
      <c r="K344" s="253"/>
      <c r="L344" s="253"/>
    </row>
    <row r="345" spans="1:12" ht="30" customHeight="1">
      <c r="A345" s="22" t="s">
        <v>6</v>
      </c>
      <c r="B345" s="288" t="s">
        <v>24</v>
      </c>
      <c r="C345" s="288"/>
      <c r="D345" s="288"/>
      <c r="E345" s="289" t="s">
        <v>155</v>
      </c>
      <c r="F345" s="289"/>
      <c r="G345" s="289" t="s">
        <v>82</v>
      </c>
      <c r="H345" s="289"/>
      <c r="I345" s="289" t="s">
        <v>83</v>
      </c>
      <c r="J345" s="289"/>
      <c r="K345" s="290" t="s">
        <v>84</v>
      </c>
      <c r="L345" s="290"/>
    </row>
    <row r="346" spans="1:12" ht="15">
      <c r="A346" s="58">
        <v>1</v>
      </c>
      <c r="B346" s="224">
        <v>2</v>
      </c>
      <c r="C346" s="225"/>
      <c r="D346" s="226"/>
      <c r="E346" s="224">
        <v>3</v>
      </c>
      <c r="F346" s="226"/>
      <c r="G346" s="224">
        <v>4</v>
      </c>
      <c r="H346" s="226"/>
      <c r="I346" s="224">
        <v>5</v>
      </c>
      <c r="J346" s="226"/>
      <c r="K346" s="224">
        <v>6</v>
      </c>
      <c r="L346" s="226"/>
    </row>
    <row r="347" spans="1:12" ht="15">
      <c r="A347" s="17">
        <v>1</v>
      </c>
      <c r="B347" s="291" t="s">
        <v>269</v>
      </c>
      <c r="C347" s="291"/>
      <c r="D347" s="291"/>
      <c r="E347" s="230">
        <v>222</v>
      </c>
      <c r="F347" s="230"/>
      <c r="G347" s="313">
        <v>1</v>
      </c>
      <c r="H347" s="313"/>
      <c r="I347" s="257">
        <v>2500</v>
      </c>
      <c r="J347" s="257"/>
      <c r="K347" s="284">
        <f>G347*I347</f>
        <v>2500</v>
      </c>
      <c r="L347" s="284"/>
    </row>
    <row r="348" spans="1:13" ht="15">
      <c r="A348" s="285" t="s">
        <v>20</v>
      </c>
      <c r="B348" s="285"/>
      <c r="C348" s="285"/>
      <c r="D348" s="285"/>
      <c r="E348" s="249" t="s">
        <v>21</v>
      </c>
      <c r="F348" s="249"/>
      <c r="G348" s="249" t="s">
        <v>21</v>
      </c>
      <c r="H348" s="249"/>
      <c r="I348" s="255" t="s">
        <v>21</v>
      </c>
      <c r="J348" s="226"/>
      <c r="K348" s="286">
        <f>K347-2500</f>
        <v>0</v>
      </c>
      <c r="L348" s="286"/>
      <c r="M348" s="199" t="s">
        <v>330</v>
      </c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253" t="s">
        <v>209</v>
      </c>
      <c r="C350" s="253"/>
      <c r="D350" s="253"/>
      <c r="E350" s="253"/>
      <c r="F350" s="253"/>
      <c r="G350" s="253"/>
      <c r="H350" s="253"/>
      <c r="I350" s="253"/>
      <c r="J350" s="253"/>
      <c r="K350" s="253"/>
      <c r="L350" s="253"/>
    </row>
    <row r="351" spans="1:12" ht="41.25" customHeight="1">
      <c r="A351" s="22" t="s">
        <v>6</v>
      </c>
      <c r="B351" s="288" t="s">
        <v>85</v>
      </c>
      <c r="C351" s="288"/>
      <c r="D351" s="288"/>
      <c r="E351" s="61" t="s">
        <v>155</v>
      </c>
      <c r="F351" s="61" t="s">
        <v>86</v>
      </c>
      <c r="G351" s="288" t="s">
        <v>87</v>
      </c>
      <c r="H351" s="288"/>
      <c r="I351" s="288" t="s">
        <v>88</v>
      </c>
      <c r="J351" s="288"/>
      <c r="K351" s="290" t="s">
        <v>28</v>
      </c>
      <c r="L351" s="290"/>
    </row>
    <row r="352" spans="1:12" ht="15">
      <c r="A352" s="20">
        <v>1</v>
      </c>
      <c r="B352" s="249">
        <v>2</v>
      </c>
      <c r="C352" s="249"/>
      <c r="D352" s="249"/>
      <c r="E352" s="58">
        <v>3</v>
      </c>
      <c r="F352" s="58">
        <v>4</v>
      </c>
      <c r="G352" s="249">
        <v>5</v>
      </c>
      <c r="H352" s="249"/>
      <c r="I352" s="249">
        <v>6</v>
      </c>
      <c r="J352" s="249"/>
      <c r="K352" s="249">
        <v>7</v>
      </c>
      <c r="L352" s="249"/>
    </row>
    <row r="353" spans="1:12" ht="15">
      <c r="A353" s="21">
        <v>1</v>
      </c>
      <c r="B353" s="291" t="s">
        <v>71</v>
      </c>
      <c r="C353" s="291"/>
      <c r="D353" s="291"/>
      <c r="E353" s="65">
        <v>223</v>
      </c>
      <c r="F353" s="65">
        <v>66600</v>
      </c>
      <c r="G353" s="297">
        <v>6.8863</v>
      </c>
      <c r="H353" s="297"/>
      <c r="I353" s="230">
        <v>1.1043</v>
      </c>
      <c r="J353" s="230"/>
      <c r="K353" s="359">
        <f>(F353*G353*I353)-24000-2942.44+480</f>
        <v>479999.996594</v>
      </c>
      <c r="L353" s="359"/>
    </row>
    <row r="354" spans="1:12" ht="15">
      <c r="A354" s="21">
        <v>2</v>
      </c>
      <c r="B354" s="291" t="s">
        <v>89</v>
      </c>
      <c r="C354" s="291"/>
      <c r="D354" s="291"/>
      <c r="E354" s="65">
        <v>223</v>
      </c>
      <c r="F354" s="65">
        <v>480</v>
      </c>
      <c r="G354" s="297">
        <v>36.75</v>
      </c>
      <c r="H354" s="297"/>
      <c r="I354" s="230" t="s">
        <v>21</v>
      </c>
      <c r="J354" s="230"/>
      <c r="K354" s="284">
        <f>(F354*G354)-7000-103.47</f>
        <v>10536.53</v>
      </c>
      <c r="L354" s="284"/>
    </row>
    <row r="355" spans="1:12" ht="15">
      <c r="A355" s="21">
        <v>3</v>
      </c>
      <c r="B355" s="291" t="s">
        <v>90</v>
      </c>
      <c r="C355" s="291"/>
      <c r="D355" s="291"/>
      <c r="E355" s="65">
        <v>223</v>
      </c>
      <c r="F355" s="65">
        <v>141</v>
      </c>
      <c r="G355" s="297">
        <v>37.78</v>
      </c>
      <c r="H355" s="297"/>
      <c r="I355" s="230" t="s">
        <v>21</v>
      </c>
      <c r="J355" s="230"/>
      <c r="K355" s="284">
        <f>F355*G355</f>
        <v>5326.9800000000005</v>
      </c>
      <c r="L355" s="284"/>
    </row>
    <row r="356" spans="1:12" ht="15">
      <c r="A356" s="123">
        <v>4</v>
      </c>
      <c r="B356" s="258" t="s">
        <v>270</v>
      </c>
      <c r="C356" s="259"/>
      <c r="D356" s="260"/>
      <c r="E356" s="124">
        <v>223</v>
      </c>
      <c r="F356" s="124">
        <v>30</v>
      </c>
      <c r="G356" s="231">
        <v>1000</v>
      </c>
      <c r="H356" s="232"/>
      <c r="I356" s="236" t="s">
        <v>21</v>
      </c>
      <c r="J356" s="237"/>
      <c r="K356" s="240">
        <f>50000+10000+7000-37000-10000</f>
        <v>20000</v>
      </c>
      <c r="L356" s="241"/>
    </row>
    <row r="357" spans="1:12" ht="15">
      <c r="A357" s="123">
        <v>5</v>
      </c>
      <c r="B357" s="258" t="s">
        <v>271</v>
      </c>
      <c r="C357" s="259"/>
      <c r="D357" s="260"/>
      <c r="E357" s="124">
        <v>223</v>
      </c>
      <c r="F357" s="124">
        <v>6.276</v>
      </c>
      <c r="G357" s="231" t="s">
        <v>21</v>
      </c>
      <c r="H357" s="232"/>
      <c r="I357" s="236" t="s">
        <v>21</v>
      </c>
      <c r="J357" s="237"/>
      <c r="K357" s="326">
        <f>33258+35332.39-20000-10000-775.49</f>
        <v>37814.9</v>
      </c>
      <c r="L357" s="327"/>
    </row>
    <row r="358" spans="1:13" ht="15">
      <c r="A358" s="285" t="s">
        <v>20</v>
      </c>
      <c r="B358" s="285"/>
      <c r="C358" s="285"/>
      <c r="D358" s="285"/>
      <c r="E358" s="58" t="s">
        <v>21</v>
      </c>
      <c r="F358" s="58" t="s">
        <v>21</v>
      </c>
      <c r="G358" s="285" t="s">
        <v>21</v>
      </c>
      <c r="H358" s="285"/>
      <c r="I358" s="249" t="s">
        <v>21</v>
      </c>
      <c r="J358" s="249"/>
      <c r="K358" s="286">
        <f>K353+K354+K355+K356+K357</f>
        <v>553678.4065940001</v>
      </c>
      <c r="L358" s="286"/>
      <c r="M358" s="199" t="s">
        <v>330</v>
      </c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253" t="s">
        <v>210</v>
      </c>
      <c r="C360" s="253"/>
      <c r="D360" s="253"/>
      <c r="E360" s="253"/>
      <c r="F360" s="253"/>
      <c r="G360" s="253"/>
      <c r="H360" s="253"/>
      <c r="I360" s="253"/>
      <c r="J360" s="253"/>
      <c r="K360" s="253"/>
      <c r="L360" s="253"/>
    </row>
    <row r="361" spans="1:12" ht="30" customHeight="1">
      <c r="A361" s="22" t="s">
        <v>6</v>
      </c>
      <c r="B361" s="288" t="s">
        <v>85</v>
      </c>
      <c r="C361" s="288"/>
      <c r="D361" s="288"/>
      <c r="E361" s="288"/>
      <c r="F361" s="70" t="s">
        <v>155</v>
      </c>
      <c r="G361" s="288" t="s">
        <v>165</v>
      </c>
      <c r="H361" s="288"/>
      <c r="I361" s="300" t="s">
        <v>91</v>
      </c>
      <c r="J361" s="301"/>
      <c r="K361" s="302" t="s">
        <v>92</v>
      </c>
      <c r="L361" s="303"/>
    </row>
    <row r="362" spans="1:12" ht="15">
      <c r="A362" s="20">
        <v>1</v>
      </c>
      <c r="B362" s="249">
        <v>2</v>
      </c>
      <c r="C362" s="249"/>
      <c r="D362" s="249"/>
      <c r="E362" s="249"/>
      <c r="F362" s="58">
        <v>3</v>
      </c>
      <c r="G362" s="249">
        <v>4</v>
      </c>
      <c r="H362" s="249"/>
      <c r="I362" s="249">
        <v>5</v>
      </c>
      <c r="J362" s="249"/>
      <c r="K362" s="249">
        <v>6</v>
      </c>
      <c r="L362" s="249"/>
    </row>
    <row r="363" spans="1:12" ht="51.75" customHeight="1">
      <c r="A363" s="49">
        <v>1</v>
      </c>
      <c r="B363" s="342" t="s">
        <v>93</v>
      </c>
      <c r="C363" s="343"/>
      <c r="D363" s="343"/>
      <c r="E363" s="344"/>
      <c r="F363" s="71">
        <v>225</v>
      </c>
      <c r="G363" s="328" t="s">
        <v>21</v>
      </c>
      <c r="H363" s="328"/>
      <c r="I363" s="324">
        <v>12</v>
      </c>
      <c r="J363" s="325"/>
      <c r="K363" s="319">
        <v>51000</v>
      </c>
      <c r="L363" s="320"/>
    </row>
    <row r="364" spans="1:12" ht="27" customHeight="1">
      <c r="A364" s="49">
        <v>2</v>
      </c>
      <c r="B364" s="342" t="s">
        <v>111</v>
      </c>
      <c r="C364" s="343"/>
      <c r="D364" s="343"/>
      <c r="E364" s="344"/>
      <c r="F364" s="71">
        <v>225</v>
      </c>
      <c r="G364" s="328" t="s">
        <v>21</v>
      </c>
      <c r="H364" s="328"/>
      <c r="I364" s="324">
        <v>2</v>
      </c>
      <c r="J364" s="325"/>
      <c r="K364" s="319">
        <v>24000</v>
      </c>
      <c r="L364" s="320"/>
    </row>
    <row r="365" spans="1:12" ht="15">
      <c r="A365" s="49">
        <v>3</v>
      </c>
      <c r="B365" s="345" t="s">
        <v>114</v>
      </c>
      <c r="C365" s="346"/>
      <c r="D365" s="346"/>
      <c r="E365" s="347"/>
      <c r="F365" s="71">
        <v>225</v>
      </c>
      <c r="G365" s="328">
        <v>3</v>
      </c>
      <c r="H365" s="328"/>
      <c r="I365" s="324">
        <v>5</v>
      </c>
      <c r="J365" s="325"/>
      <c r="K365" s="319">
        <v>7932</v>
      </c>
      <c r="L365" s="320"/>
    </row>
    <row r="366" spans="1:12" ht="39.75" customHeight="1">
      <c r="A366" s="49">
        <v>4</v>
      </c>
      <c r="B366" s="342" t="s">
        <v>94</v>
      </c>
      <c r="C366" s="343"/>
      <c r="D366" s="343"/>
      <c r="E366" s="344"/>
      <c r="F366" s="71">
        <v>225</v>
      </c>
      <c r="G366" s="328">
        <v>4</v>
      </c>
      <c r="H366" s="328"/>
      <c r="I366" s="324">
        <v>12</v>
      </c>
      <c r="J366" s="325"/>
      <c r="K366" s="319">
        <v>84600</v>
      </c>
      <c r="L366" s="320"/>
    </row>
    <row r="367" spans="1:12" ht="39.75" customHeight="1" hidden="1">
      <c r="A367" s="49">
        <v>5</v>
      </c>
      <c r="B367" s="342" t="s">
        <v>95</v>
      </c>
      <c r="C367" s="343"/>
      <c r="D367" s="343"/>
      <c r="E367" s="344"/>
      <c r="F367" s="71">
        <v>225</v>
      </c>
      <c r="G367" s="328" t="s">
        <v>21</v>
      </c>
      <c r="H367" s="328"/>
      <c r="I367" s="324">
        <v>12</v>
      </c>
      <c r="J367" s="325"/>
      <c r="K367" s="329"/>
      <c r="L367" s="330"/>
    </row>
    <row r="368" spans="1:12" ht="15" customHeight="1" hidden="1">
      <c r="A368" s="49">
        <v>6</v>
      </c>
      <c r="B368" s="342" t="s">
        <v>115</v>
      </c>
      <c r="C368" s="343"/>
      <c r="D368" s="343"/>
      <c r="E368" s="344"/>
      <c r="F368" s="71">
        <v>225</v>
      </c>
      <c r="G368" s="317" t="s">
        <v>21</v>
      </c>
      <c r="H368" s="318"/>
      <c r="I368" s="324">
        <v>12</v>
      </c>
      <c r="J368" s="325"/>
      <c r="K368" s="329"/>
      <c r="L368" s="330"/>
    </row>
    <row r="369" spans="1:12" ht="27" customHeight="1" hidden="1">
      <c r="A369" s="49">
        <v>7</v>
      </c>
      <c r="B369" s="342" t="s">
        <v>96</v>
      </c>
      <c r="C369" s="343"/>
      <c r="D369" s="343"/>
      <c r="E369" s="344"/>
      <c r="F369" s="71">
        <v>225</v>
      </c>
      <c r="G369" s="328"/>
      <c r="H369" s="328"/>
      <c r="I369" s="324"/>
      <c r="J369" s="325"/>
      <c r="K369" s="319"/>
      <c r="L369" s="320"/>
    </row>
    <row r="370" spans="1:12" ht="27" customHeight="1">
      <c r="A370" s="49">
        <v>5</v>
      </c>
      <c r="B370" s="342" t="s">
        <v>125</v>
      </c>
      <c r="C370" s="343"/>
      <c r="D370" s="343"/>
      <c r="E370" s="344"/>
      <c r="F370" s="71">
        <v>225</v>
      </c>
      <c r="G370" s="328">
        <v>4</v>
      </c>
      <c r="H370" s="328"/>
      <c r="I370" s="324" t="s">
        <v>21</v>
      </c>
      <c r="J370" s="325"/>
      <c r="K370" s="319">
        <v>50000</v>
      </c>
      <c r="L370" s="320"/>
    </row>
    <row r="371" spans="1:14" ht="15">
      <c r="A371" s="49">
        <v>6</v>
      </c>
      <c r="B371" s="345" t="s">
        <v>278</v>
      </c>
      <c r="C371" s="346"/>
      <c r="D371" s="346"/>
      <c r="E371" s="347"/>
      <c r="F371" s="71">
        <v>225</v>
      </c>
      <c r="G371" s="328"/>
      <c r="H371" s="328"/>
      <c r="I371" s="324"/>
      <c r="J371" s="325"/>
      <c r="K371" s="319">
        <v>50000</v>
      </c>
      <c r="L371" s="320"/>
      <c r="N371" s="31"/>
    </row>
    <row r="372" spans="1:12" ht="24.75" customHeight="1">
      <c r="A372" s="49">
        <v>7</v>
      </c>
      <c r="B372" s="342" t="s">
        <v>277</v>
      </c>
      <c r="C372" s="343"/>
      <c r="D372" s="343"/>
      <c r="E372" s="344"/>
      <c r="F372" s="71">
        <v>225</v>
      </c>
      <c r="G372" s="328" t="s">
        <v>21</v>
      </c>
      <c r="H372" s="328"/>
      <c r="I372" s="324">
        <v>35</v>
      </c>
      <c r="J372" s="325"/>
      <c r="K372" s="319">
        <v>50000</v>
      </c>
      <c r="L372" s="320"/>
    </row>
    <row r="373" spans="1:12" ht="24.75" customHeight="1">
      <c r="A373" s="49">
        <v>8</v>
      </c>
      <c r="B373" s="321" t="s">
        <v>276</v>
      </c>
      <c r="C373" s="322"/>
      <c r="D373" s="322"/>
      <c r="E373" s="323"/>
      <c r="F373" s="71">
        <v>225</v>
      </c>
      <c r="G373" s="328" t="s">
        <v>21</v>
      </c>
      <c r="H373" s="328"/>
      <c r="I373" s="324">
        <v>1</v>
      </c>
      <c r="J373" s="325"/>
      <c r="K373" s="319">
        <v>10000</v>
      </c>
      <c r="L373" s="320"/>
    </row>
    <row r="374" spans="1:12" ht="24.75" customHeight="1">
      <c r="A374" s="49">
        <v>9</v>
      </c>
      <c r="B374" s="321" t="s">
        <v>283</v>
      </c>
      <c r="C374" s="322"/>
      <c r="D374" s="322"/>
      <c r="E374" s="323"/>
      <c r="F374" s="71">
        <v>225</v>
      </c>
      <c r="G374" s="317">
        <v>4</v>
      </c>
      <c r="H374" s="318"/>
      <c r="I374" s="324">
        <v>12</v>
      </c>
      <c r="J374" s="325"/>
      <c r="K374" s="319">
        <v>36368</v>
      </c>
      <c r="L374" s="320"/>
    </row>
    <row r="375" spans="1:12" ht="27" customHeight="1">
      <c r="A375" s="49">
        <v>10</v>
      </c>
      <c r="B375" s="342" t="s">
        <v>166</v>
      </c>
      <c r="C375" s="343"/>
      <c r="D375" s="343"/>
      <c r="E375" s="344"/>
      <c r="F375" s="71">
        <v>225</v>
      </c>
      <c r="G375" s="328" t="s">
        <v>21</v>
      </c>
      <c r="H375" s="328"/>
      <c r="I375" s="354" t="s">
        <v>21</v>
      </c>
      <c r="J375" s="355"/>
      <c r="K375" s="319"/>
      <c r="L375" s="320"/>
    </row>
    <row r="376" spans="1:13" ht="15">
      <c r="A376" s="242" t="s">
        <v>20</v>
      </c>
      <c r="B376" s="243"/>
      <c r="C376" s="243"/>
      <c r="D376" s="243"/>
      <c r="E376" s="244"/>
      <c r="F376" s="58" t="s">
        <v>21</v>
      </c>
      <c r="G376" s="224" t="s">
        <v>21</v>
      </c>
      <c r="H376" s="226"/>
      <c r="I376" s="224" t="s">
        <v>21</v>
      </c>
      <c r="J376" s="226"/>
      <c r="K376" s="286">
        <f>K363+K364+K365+K366+K367+K368+K369+K370+K372+K373+K371+K374+K375-40000-20000-6750-50000-45-20000-356</f>
        <v>226749</v>
      </c>
      <c r="L376" s="287"/>
      <c r="M376" s="199" t="s">
        <v>330</v>
      </c>
    </row>
    <row r="377" spans="1:12" ht="15" hidden="1">
      <c r="A377" s="36"/>
      <c r="B377" s="36"/>
      <c r="C377" s="36"/>
      <c r="D377" s="36"/>
      <c r="E377" s="36"/>
      <c r="F377" s="37"/>
      <c r="G377" s="37"/>
      <c r="H377" s="37"/>
      <c r="I377" s="37"/>
      <c r="J377" s="37"/>
      <c r="K377" s="133"/>
      <c r="L377" s="134"/>
    </row>
    <row r="378" spans="1:12" ht="15" hidden="1">
      <c r="A378" s="36"/>
      <c r="B378" s="36"/>
      <c r="C378" s="36"/>
      <c r="D378" s="36"/>
      <c r="E378" s="36"/>
      <c r="F378" s="37"/>
      <c r="G378" s="37"/>
      <c r="H378" s="37"/>
      <c r="I378" s="37"/>
      <c r="J378" s="37"/>
      <c r="K378" s="133"/>
      <c r="L378" s="134"/>
    </row>
    <row r="379" spans="1:12" ht="15" hidden="1">
      <c r="A379" s="36"/>
      <c r="B379" s="36"/>
      <c r="C379" s="36"/>
      <c r="D379" s="36"/>
      <c r="E379" s="36"/>
      <c r="F379" s="37"/>
      <c r="G379" s="37"/>
      <c r="H379" s="37"/>
      <c r="I379" s="37"/>
      <c r="J379" s="37"/>
      <c r="K379" s="133"/>
      <c r="L379" s="134"/>
    </row>
    <row r="380" spans="1:12" ht="15" hidden="1">
      <c r="A380" s="36"/>
      <c r="B380" s="36"/>
      <c r="C380" s="36"/>
      <c r="D380" s="36"/>
      <c r="E380" s="36"/>
      <c r="F380" s="37"/>
      <c r="G380" s="37"/>
      <c r="H380" s="37"/>
      <c r="I380" s="37"/>
      <c r="J380" s="37"/>
      <c r="K380" s="133"/>
      <c r="L380" s="134"/>
    </row>
    <row r="381" spans="1:12" ht="1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253" t="s">
        <v>211</v>
      </c>
      <c r="C383" s="253"/>
      <c r="D383" s="253"/>
      <c r="E383" s="253"/>
      <c r="F383" s="253"/>
      <c r="G383" s="253"/>
      <c r="H383" s="253"/>
      <c r="I383" s="253"/>
      <c r="J383" s="253"/>
      <c r="K383" s="253"/>
      <c r="L383" s="253"/>
    </row>
    <row r="384" spans="1:12" ht="15">
      <c r="A384" s="22" t="s">
        <v>6</v>
      </c>
      <c r="B384" s="224" t="s">
        <v>24</v>
      </c>
      <c r="C384" s="225"/>
      <c r="D384" s="225"/>
      <c r="E384" s="225"/>
      <c r="F384" s="225"/>
      <c r="G384" s="225"/>
      <c r="H384" s="67" t="s">
        <v>155</v>
      </c>
      <c r="I384" s="224" t="s">
        <v>98</v>
      </c>
      <c r="J384" s="226"/>
      <c r="K384" s="249" t="s">
        <v>97</v>
      </c>
      <c r="L384" s="249"/>
    </row>
    <row r="385" spans="1:12" ht="15">
      <c r="A385" s="20">
        <v>1</v>
      </c>
      <c r="B385" s="224">
        <v>2</v>
      </c>
      <c r="C385" s="225"/>
      <c r="D385" s="225"/>
      <c r="E385" s="225"/>
      <c r="F385" s="225"/>
      <c r="G385" s="225"/>
      <c r="H385" s="67">
        <v>3</v>
      </c>
      <c r="I385" s="249">
        <v>4</v>
      </c>
      <c r="J385" s="249"/>
      <c r="K385" s="249">
        <v>5</v>
      </c>
      <c r="L385" s="249"/>
    </row>
    <row r="386" spans="1:12" ht="15" hidden="1">
      <c r="A386" s="21">
        <v>1</v>
      </c>
      <c r="B386" s="314" t="s">
        <v>99</v>
      </c>
      <c r="C386" s="315"/>
      <c r="D386" s="315"/>
      <c r="E386" s="315"/>
      <c r="F386" s="315"/>
      <c r="G386" s="315"/>
      <c r="H386" s="68">
        <v>226</v>
      </c>
      <c r="I386" s="328">
        <v>1</v>
      </c>
      <c r="J386" s="328"/>
      <c r="K386" s="356"/>
      <c r="L386" s="356"/>
    </row>
    <row r="387" spans="1:12" ht="27" customHeight="1" hidden="1">
      <c r="A387" s="21">
        <v>2</v>
      </c>
      <c r="B387" s="362" t="s">
        <v>100</v>
      </c>
      <c r="C387" s="363"/>
      <c r="D387" s="363"/>
      <c r="E387" s="363"/>
      <c r="F387" s="363"/>
      <c r="G387" s="363"/>
      <c r="H387" s="68">
        <v>226</v>
      </c>
      <c r="I387" s="328">
        <v>1</v>
      </c>
      <c r="J387" s="328"/>
      <c r="K387" s="356"/>
      <c r="L387" s="356"/>
    </row>
    <row r="388" spans="1:12" ht="15" customHeight="1">
      <c r="A388" s="21">
        <v>1</v>
      </c>
      <c r="B388" s="364" t="s">
        <v>272</v>
      </c>
      <c r="C388" s="365"/>
      <c r="D388" s="365"/>
      <c r="E388" s="365"/>
      <c r="F388" s="365"/>
      <c r="G388" s="365"/>
      <c r="H388" s="68">
        <v>226</v>
      </c>
      <c r="I388" s="328">
        <v>1</v>
      </c>
      <c r="J388" s="328"/>
      <c r="K388" s="356">
        <v>0</v>
      </c>
      <c r="L388" s="356"/>
    </row>
    <row r="389" spans="1:12" ht="15">
      <c r="A389" s="21">
        <v>2</v>
      </c>
      <c r="B389" s="314" t="s">
        <v>101</v>
      </c>
      <c r="C389" s="315"/>
      <c r="D389" s="315"/>
      <c r="E389" s="315"/>
      <c r="F389" s="315"/>
      <c r="G389" s="315"/>
      <c r="H389" s="68">
        <v>226</v>
      </c>
      <c r="I389" s="328">
        <v>1</v>
      </c>
      <c r="J389" s="328"/>
      <c r="K389" s="356">
        <v>100000</v>
      </c>
      <c r="L389" s="356"/>
    </row>
    <row r="390" spans="1:12" ht="15">
      <c r="A390" s="21">
        <v>3</v>
      </c>
      <c r="B390" s="314" t="s">
        <v>102</v>
      </c>
      <c r="C390" s="315"/>
      <c r="D390" s="315"/>
      <c r="E390" s="315"/>
      <c r="F390" s="315"/>
      <c r="G390" s="315"/>
      <c r="H390" s="68">
        <v>226</v>
      </c>
      <c r="I390" s="328">
        <v>18</v>
      </c>
      <c r="J390" s="328"/>
      <c r="K390" s="356">
        <v>55000</v>
      </c>
      <c r="L390" s="356"/>
    </row>
    <row r="391" spans="1:12" ht="39.75" customHeight="1">
      <c r="A391" s="21">
        <v>4</v>
      </c>
      <c r="B391" s="364" t="s">
        <v>112</v>
      </c>
      <c r="C391" s="365"/>
      <c r="D391" s="365"/>
      <c r="E391" s="365"/>
      <c r="F391" s="365"/>
      <c r="G391" s="365"/>
      <c r="H391" s="68">
        <v>226</v>
      </c>
      <c r="I391" s="328">
        <v>1</v>
      </c>
      <c r="J391" s="328"/>
      <c r="K391" s="356">
        <v>97900</v>
      </c>
      <c r="L391" s="356"/>
    </row>
    <row r="392" spans="1:12" ht="15">
      <c r="A392" s="21">
        <v>5</v>
      </c>
      <c r="B392" s="314" t="s">
        <v>103</v>
      </c>
      <c r="C392" s="315"/>
      <c r="D392" s="315"/>
      <c r="E392" s="315"/>
      <c r="F392" s="315"/>
      <c r="G392" s="315"/>
      <c r="H392" s="68">
        <v>226</v>
      </c>
      <c r="I392" s="328">
        <v>1</v>
      </c>
      <c r="J392" s="328"/>
      <c r="K392" s="356">
        <v>15000</v>
      </c>
      <c r="L392" s="356"/>
    </row>
    <row r="393" spans="1:12" ht="15">
      <c r="A393" s="21">
        <v>6</v>
      </c>
      <c r="B393" s="314" t="s">
        <v>273</v>
      </c>
      <c r="C393" s="315"/>
      <c r="D393" s="315"/>
      <c r="E393" s="315"/>
      <c r="F393" s="315"/>
      <c r="G393" s="315"/>
      <c r="H393" s="68">
        <v>226</v>
      </c>
      <c r="I393" s="328">
        <v>2</v>
      </c>
      <c r="J393" s="328"/>
      <c r="K393" s="356">
        <v>25000</v>
      </c>
      <c r="L393" s="356"/>
    </row>
    <row r="394" spans="1:16" ht="54" customHeight="1">
      <c r="A394" s="21">
        <v>7</v>
      </c>
      <c r="B394" s="364" t="s">
        <v>274</v>
      </c>
      <c r="C394" s="365"/>
      <c r="D394" s="365"/>
      <c r="E394" s="365"/>
      <c r="F394" s="365"/>
      <c r="G394" s="365"/>
      <c r="H394" s="68">
        <v>226</v>
      </c>
      <c r="I394" s="328">
        <v>1</v>
      </c>
      <c r="J394" s="328"/>
      <c r="K394" s="356">
        <v>20000</v>
      </c>
      <c r="L394" s="356"/>
      <c r="P394" s="31"/>
    </row>
    <row r="395" spans="1:12" ht="15">
      <c r="A395" s="21">
        <v>8</v>
      </c>
      <c r="B395" s="314" t="s">
        <v>104</v>
      </c>
      <c r="C395" s="315"/>
      <c r="D395" s="315"/>
      <c r="E395" s="315"/>
      <c r="F395" s="315"/>
      <c r="G395" s="315"/>
      <c r="H395" s="68">
        <v>226</v>
      </c>
      <c r="I395" s="328">
        <v>1</v>
      </c>
      <c r="J395" s="328"/>
      <c r="K395" s="356">
        <v>0</v>
      </c>
      <c r="L395" s="356"/>
    </row>
    <row r="396" spans="1:12" ht="15">
      <c r="A396" s="123">
        <v>9</v>
      </c>
      <c r="B396" s="314" t="s">
        <v>275</v>
      </c>
      <c r="C396" s="315"/>
      <c r="D396" s="315"/>
      <c r="E396" s="315"/>
      <c r="F396" s="315"/>
      <c r="G396" s="316"/>
      <c r="H396" s="125">
        <v>226</v>
      </c>
      <c r="I396" s="317" t="s">
        <v>21</v>
      </c>
      <c r="J396" s="318"/>
      <c r="K396" s="319">
        <f>8400</f>
        <v>8400</v>
      </c>
      <c r="L396" s="320"/>
    </row>
    <row r="397" spans="1:12" ht="15">
      <c r="A397" s="41">
        <v>10</v>
      </c>
      <c r="B397" s="314" t="s">
        <v>166</v>
      </c>
      <c r="C397" s="315"/>
      <c r="D397" s="315"/>
      <c r="E397" s="315"/>
      <c r="F397" s="315"/>
      <c r="G397" s="315"/>
      <c r="H397" s="68">
        <v>226</v>
      </c>
      <c r="I397" s="317" t="s">
        <v>21</v>
      </c>
      <c r="J397" s="318"/>
      <c r="K397" s="319">
        <v>30000</v>
      </c>
      <c r="L397" s="320"/>
    </row>
    <row r="398" spans="1:12" ht="15">
      <c r="A398" s="129">
        <v>11</v>
      </c>
      <c r="B398" s="314" t="s">
        <v>284</v>
      </c>
      <c r="C398" s="315"/>
      <c r="D398" s="315"/>
      <c r="E398" s="315"/>
      <c r="F398" s="315"/>
      <c r="G398" s="315"/>
      <c r="H398" s="131">
        <v>226</v>
      </c>
      <c r="I398" s="317">
        <v>2</v>
      </c>
      <c r="J398" s="318"/>
      <c r="K398" s="319">
        <v>15000</v>
      </c>
      <c r="L398" s="320"/>
    </row>
    <row r="399" spans="1:12" ht="15">
      <c r="A399" s="129">
        <v>12</v>
      </c>
      <c r="B399" s="314" t="s">
        <v>285</v>
      </c>
      <c r="C399" s="315"/>
      <c r="D399" s="315"/>
      <c r="E399" s="315"/>
      <c r="F399" s="315"/>
      <c r="G399" s="315"/>
      <c r="H399" s="131">
        <v>226</v>
      </c>
      <c r="I399" s="317">
        <v>2</v>
      </c>
      <c r="J399" s="318"/>
      <c r="K399" s="319">
        <v>35000</v>
      </c>
      <c r="L399" s="320"/>
    </row>
    <row r="400" spans="1:12" ht="15">
      <c r="A400" s="129">
        <v>13</v>
      </c>
      <c r="B400" s="314" t="s">
        <v>279</v>
      </c>
      <c r="C400" s="315"/>
      <c r="D400" s="315"/>
      <c r="E400" s="315"/>
      <c r="F400" s="315"/>
      <c r="G400" s="316"/>
      <c r="H400" s="130">
        <v>227</v>
      </c>
      <c r="I400" s="317">
        <v>2</v>
      </c>
      <c r="J400" s="318"/>
      <c r="K400" s="319">
        <v>10157.58</v>
      </c>
      <c r="L400" s="320"/>
    </row>
    <row r="401" spans="1:13" ht="15">
      <c r="A401" s="242" t="s">
        <v>20</v>
      </c>
      <c r="B401" s="243"/>
      <c r="C401" s="243"/>
      <c r="D401" s="243"/>
      <c r="E401" s="243"/>
      <c r="F401" s="243"/>
      <c r="G401" s="243"/>
      <c r="H401" s="69" t="s">
        <v>21</v>
      </c>
      <c r="I401" s="249">
        <f>SUM(I386:I397)</f>
        <v>28</v>
      </c>
      <c r="J401" s="249"/>
      <c r="K401" s="286">
        <f>K388+K389+K390+K391+K392+K393+K394+K395+K396+K397+K398+K399+K400+40000+70000+30000+2500+10000+20000+16667.5-480</f>
        <v>600145.0800000001</v>
      </c>
      <c r="L401" s="286"/>
      <c r="M401" s="199" t="s">
        <v>330</v>
      </c>
    </row>
    <row r="402" spans="1:12" ht="15">
      <c r="A402" s="36"/>
      <c r="B402" s="36"/>
      <c r="C402" s="36"/>
      <c r="D402" s="36"/>
      <c r="E402" s="36"/>
      <c r="F402" s="36"/>
      <c r="G402" s="36"/>
      <c r="H402" s="37"/>
      <c r="I402" s="37"/>
      <c r="J402" s="37"/>
      <c r="K402" s="133"/>
      <c r="L402" s="133"/>
    </row>
    <row r="403" spans="1:12" ht="15" hidden="1">
      <c r="A403" s="36"/>
      <c r="B403" s="36"/>
      <c r="C403" s="36"/>
      <c r="D403" s="36"/>
      <c r="E403" s="36"/>
      <c r="F403" s="36"/>
      <c r="G403" s="36"/>
      <c r="H403" s="37"/>
      <c r="I403" s="37"/>
      <c r="J403" s="37"/>
      <c r="K403" s="133"/>
      <c r="L403" s="133"/>
    </row>
    <row r="404" spans="1:12" ht="15" hidden="1">
      <c r="A404" s="36"/>
      <c r="B404" s="36"/>
      <c r="C404" s="36"/>
      <c r="D404" s="36"/>
      <c r="E404" s="36"/>
      <c r="F404" s="36"/>
      <c r="G404" s="36"/>
      <c r="H404" s="37"/>
      <c r="I404" s="37"/>
      <c r="J404" s="37"/>
      <c r="K404" s="133"/>
      <c r="L404" s="133"/>
    </row>
    <row r="405" spans="1:12" ht="15" hidden="1">
      <c r="A405" s="36"/>
      <c r="B405" s="36"/>
      <c r="C405" s="36"/>
      <c r="D405" s="36"/>
      <c r="E405" s="36"/>
      <c r="F405" s="36"/>
      <c r="G405" s="36"/>
      <c r="H405" s="37"/>
      <c r="I405" s="37"/>
      <c r="J405" s="37"/>
      <c r="K405" s="133"/>
      <c r="L405" s="133"/>
    </row>
    <row r="406" spans="1:12" ht="15" hidden="1">
      <c r="A406" s="36"/>
      <c r="B406" s="36"/>
      <c r="C406" s="36"/>
      <c r="D406" s="36"/>
      <c r="E406" s="36"/>
      <c r="F406" s="36"/>
      <c r="G406" s="36"/>
      <c r="H406" s="37"/>
      <c r="I406" s="37"/>
      <c r="J406" s="37"/>
      <c r="K406" s="133"/>
      <c r="L406" s="133"/>
    </row>
    <row r="407" spans="1:12" ht="15" hidden="1">
      <c r="A407" s="36"/>
      <c r="B407" s="36"/>
      <c r="C407" s="36"/>
      <c r="D407" s="36"/>
      <c r="E407" s="36"/>
      <c r="F407" s="36"/>
      <c r="G407" s="36"/>
      <c r="H407" s="37"/>
      <c r="I407" s="37"/>
      <c r="J407" s="37"/>
      <c r="K407" s="133"/>
      <c r="L407" s="133"/>
    </row>
    <row r="408" spans="1:12" ht="15" hidden="1">
      <c r="A408" s="36"/>
      <c r="B408" s="36"/>
      <c r="C408" s="36"/>
      <c r="D408" s="36"/>
      <c r="E408" s="36"/>
      <c r="F408" s="36"/>
      <c r="G408" s="36"/>
      <c r="H408" s="37"/>
      <c r="I408" s="37"/>
      <c r="J408" s="37"/>
      <c r="K408" s="133"/>
      <c r="L408" s="133"/>
    </row>
    <row r="409" spans="1:12" ht="15" hidden="1">
      <c r="A409" s="36"/>
      <c r="B409" s="36"/>
      <c r="C409" s="36"/>
      <c r="D409" s="36"/>
      <c r="E409" s="36"/>
      <c r="F409" s="36"/>
      <c r="G409" s="36"/>
      <c r="H409" s="37"/>
      <c r="I409" s="37"/>
      <c r="J409" s="37"/>
      <c r="K409" s="133"/>
      <c r="L409" s="133"/>
    </row>
    <row r="410" spans="1:12" ht="15" hidden="1">
      <c r="A410" s="36"/>
      <c r="B410" s="36"/>
      <c r="C410" s="36"/>
      <c r="D410" s="36"/>
      <c r="E410" s="36"/>
      <c r="F410" s="36"/>
      <c r="G410" s="36"/>
      <c r="H410" s="37"/>
      <c r="I410" s="37"/>
      <c r="J410" s="37"/>
      <c r="K410" s="133"/>
      <c r="L410" s="133"/>
    </row>
    <row r="411" spans="1:12" ht="15" hidden="1">
      <c r="A411" s="36"/>
      <c r="B411" s="36"/>
      <c r="C411" s="36"/>
      <c r="D411" s="36"/>
      <c r="E411" s="36"/>
      <c r="F411" s="36"/>
      <c r="G411" s="36"/>
      <c r="H411" s="37"/>
      <c r="I411" s="37"/>
      <c r="J411" s="37"/>
      <c r="K411" s="133"/>
      <c r="L411" s="133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253" t="s">
        <v>212</v>
      </c>
      <c r="C413" s="253"/>
      <c r="D413" s="253"/>
      <c r="E413" s="253"/>
      <c r="F413" s="253"/>
      <c r="G413" s="253"/>
      <c r="H413" s="253"/>
      <c r="I413" s="253"/>
      <c r="J413" s="253"/>
      <c r="K413" s="253"/>
      <c r="L413" s="253"/>
    </row>
    <row r="414" spans="1:12" ht="15">
      <c r="A414" s="1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</row>
    <row r="415" spans="1:12" ht="30" customHeight="1">
      <c r="A415" s="22" t="s">
        <v>6</v>
      </c>
      <c r="B415" s="288" t="s">
        <v>24</v>
      </c>
      <c r="C415" s="288"/>
      <c r="D415" s="288"/>
      <c r="E415" s="288"/>
      <c r="F415" s="288"/>
      <c r="G415" s="75" t="s">
        <v>155</v>
      </c>
      <c r="H415" s="288" t="s">
        <v>106</v>
      </c>
      <c r="I415" s="288"/>
      <c r="J415" s="289" t="s">
        <v>105</v>
      </c>
      <c r="K415" s="289"/>
      <c r="L415" s="89" t="s">
        <v>84</v>
      </c>
    </row>
    <row r="416" spans="1:12" ht="15">
      <c r="A416" s="24">
        <v>1</v>
      </c>
      <c r="B416" s="249">
        <v>2</v>
      </c>
      <c r="C416" s="249"/>
      <c r="D416" s="249"/>
      <c r="E416" s="249"/>
      <c r="F416" s="249"/>
      <c r="G416" s="84">
        <v>3</v>
      </c>
      <c r="H416" s="249">
        <v>4</v>
      </c>
      <c r="I416" s="249"/>
      <c r="J416" s="249">
        <v>5</v>
      </c>
      <c r="K416" s="249"/>
      <c r="L416" s="73">
        <v>6</v>
      </c>
    </row>
    <row r="417" spans="1:12" ht="27" customHeight="1">
      <c r="A417" s="49">
        <v>1</v>
      </c>
      <c r="B417" s="227" t="s">
        <v>126</v>
      </c>
      <c r="C417" s="264"/>
      <c r="D417" s="264"/>
      <c r="E417" s="264"/>
      <c r="F417" s="265"/>
      <c r="G417" s="72">
        <v>341</v>
      </c>
      <c r="H417" s="296" t="s">
        <v>21</v>
      </c>
      <c r="I417" s="237"/>
      <c r="J417" s="230" t="s">
        <v>21</v>
      </c>
      <c r="K417" s="230"/>
      <c r="L417" s="76">
        <f>15000-15000</f>
        <v>0</v>
      </c>
    </row>
    <row r="418" spans="1:12" ht="15">
      <c r="A418" s="49">
        <v>2</v>
      </c>
      <c r="B418" s="291" t="s">
        <v>167</v>
      </c>
      <c r="C418" s="291"/>
      <c r="D418" s="291"/>
      <c r="E418" s="291"/>
      <c r="F418" s="291"/>
      <c r="G418" s="78">
        <v>343</v>
      </c>
      <c r="H418" s="310">
        <v>6000</v>
      </c>
      <c r="I418" s="310"/>
      <c r="J418" s="311">
        <v>62.32</v>
      </c>
      <c r="K418" s="311"/>
      <c r="L418" s="77">
        <f>373920+20000+31892.3</f>
        <v>425812.3</v>
      </c>
    </row>
    <row r="419" spans="1:12" ht="15">
      <c r="A419" s="49">
        <v>3</v>
      </c>
      <c r="B419" s="291" t="s">
        <v>282</v>
      </c>
      <c r="C419" s="291"/>
      <c r="D419" s="291"/>
      <c r="E419" s="291"/>
      <c r="F419" s="291"/>
      <c r="G419" s="74">
        <v>343</v>
      </c>
      <c r="H419" s="312">
        <v>500</v>
      </c>
      <c r="I419" s="312"/>
      <c r="J419" s="284">
        <v>800</v>
      </c>
      <c r="K419" s="284"/>
      <c r="L419" s="79">
        <v>400000</v>
      </c>
    </row>
    <row r="420" spans="1:12" ht="15">
      <c r="A420" s="49">
        <v>4</v>
      </c>
      <c r="B420" s="291" t="s">
        <v>168</v>
      </c>
      <c r="C420" s="291"/>
      <c r="D420" s="291"/>
      <c r="E420" s="291"/>
      <c r="F420" s="291"/>
      <c r="G420" s="65">
        <v>344</v>
      </c>
      <c r="H420" s="254" t="s">
        <v>21</v>
      </c>
      <c r="I420" s="254"/>
      <c r="J420" s="254" t="s">
        <v>21</v>
      </c>
      <c r="K420" s="254"/>
      <c r="L420" s="79">
        <f>50000+29170</f>
        <v>79170</v>
      </c>
    </row>
    <row r="421" spans="1:12" ht="15">
      <c r="A421" s="49">
        <v>5</v>
      </c>
      <c r="B421" s="291" t="s">
        <v>169</v>
      </c>
      <c r="C421" s="291"/>
      <c r="D421" s="291"/>
      <c r="E421" s="291"/>
      <c r="F421" s="291"/>
      <c r="G421" s="72">
        <v>345</v>
      </c>
      <c r="H421" s="254" t="s">
        <v>21</v>
      </c>
      <c r="I421" s="254"/>
      <c r="J421" s="254" t="s">
        <v>21</v>
      </c>
      <c r="K421" s="254"/>
      <c r="L421" s="79">
        <v>20000</v>
      </c>
    </row>
    <row r="422" spans="1:12" ht="15">
      <c r="A422" s="49">
        <v>6</v>
      </c>
      <c r="B422" s="258" t="s">
        <v>170</v>
      </c>
      <c r="C422" s="259"/>
      <c r="D422" s="259"/>
      <c r="E422" s="259"/>
      <c r="F422" s="260"/>
      <c r="G422" s="72">
        <v>345</v>
      </c>
      <c r="H422" s="254" t="s">
        <v>21</v>
      </c>
      <c r="I422" s="254"/>
      <c r="J422" s="254" t="s">
        <v>21</v>
      </c>
      <c r="K422" s="254"/>
      <c r="L422" s="79">
        <f>10000+6750</f>
        <v>16750</v>
      </c>
    </row>
    <row r="423" spans="1:12" ht="15">
      <c r="A423" s="49">
        <v>7</v>
      </c>
      <c r="B423" s="291" t="s">
        <v>171</v>
      </c>
      <c r="C423" s="291"/>
      <c r="D423" s="291"/>
      <c r="E423" s="291"/>
      <c r="F423" s="291"/>
      <c r="G423" s="72">
        <v>346</v>
      </c>
      <c r="H423" s="230" t="s">
        <v>21</v>
      </c>
      <c r="I423" s="230"/>
      <c r="J423" s="230" t="s">
        <v>21</v>
      </c>
      <c r="K423" s="230"/>
      <c r="L423" s="79">
        <v>100000</v>
      </c>
    </row>
    <row r="424" spans="1:12" ht="15">
      <c r="A424" s="49">
        <v>8</v>
      </c>
      <c r="B424" s="291" t="s">
        <v>172</v>
      </c>
      <c r="C424" s="291"/>
      <c r="D424" s="291"/>
      <c r="E424" s="291"/>
      <c r="F424" s="291"/>
      <c r="G424" s="72">
        <v>346</v>
      </c>
      <c r="H424" s="230" t="s">
        <v>21</v>
      </c>
      <c r="I424" s="230"/>
      <c r="J424" s="254" t="s">
        <v>21</v>
      </c>
      <c r="K424" s="254"/>
      <c r="L424" s="79">
        <v>20000</v>
      </c>
    </row>
    <row r="425" spans="1:12" ht="39.75" customHeight="1">
      <c r="A425" s="49">
        <v>9</v>
      </c>
      <c r="B425" s="227" t="s">
        <v>173</v>
      </c>
      <c r="C425" s="264"/>
      <c r="D425" s="264"/>
      <c r="E425" s="264"/>
      <c r="F425" s="265"/>
      <c r="G425" s="80">
        <v>346</v>
      </c>
      <c r="H425" s="215" t="s">
        <v>21</v>
      </c>
      <c r="I425" s="215"/>
      <c r="J425" s="280" t="s">
        <v>21</v>
      </c>
      <c r="K425" s="280"/>
      <c r="L425" s="77">
        <v>200000</v>
      </c>
    </row>
    <row r="426" spans="1:12" ht="39.75" customHeight="1">
      <c r="A426" s="49">
        <v>10</v>
      </c>
      <c r="B426" s="227" t="s">
        <v>174</v>
      </c>
      <c r="C426" s="264"/>
      <c r="D426" s="264"/>
      <c r="E426" s="264"/>
      <c r="F426" s="265"/>
      <c r="G426" s="80">
        <v>346</v>
      </c>
      <c r="H426" s="215" t="s">
        <v>21</v>
      </c>
      <c r="I426" s="215"/>
      <c r="J426" s="280" t="s">
        <v>21</v>
      </c>
      <c r="K426" s="280"/>
      <c r="L426" s="77">
        <f>302579.69+37000-70000-29170-80000-3100+6610-81000+15000-3549.46-31892.3-6918.72</f>
        <v>55559.20999999999</v>
      </c>
    </row>
    <row r="427" spans="1:12" ht="27" customHeight="1">
      <c r="A427" s="49">
        <v>11</v>
      </c>
      <c r="B427" s="227" t="s">
        <v>127</v>
      </c>
      <c r="C427" s="264"/>
      <c r="D427" s="264"/>
      <c r="E427" s="264"/>
      <c r="F427" s="265"/>
      <c r="G427" s="72">
        <v>349</v>
      </c>
      <c r="H427" s="230" t="s">
        <v>21</v>
      </c>
      <c r="I427" s="230"/>
      <c r="J427" s="254" t="s">
        <v>21</v>
      </c>
      <c r="K427" s="254"/>
      <c r="L427" s="79">
        <v>0</v>
      </c>
    </row>
    <row r="428" spans="1:12" ht="15">
      <c r="A428" s="42">
        <v>12</v>
      </c>
      <c r="B428" s="291" t="s">
        <v>113</v>
      </c>
      <c r="C428" s="291"/>
      <c r="D428" s="291"/>
      <c r="E428" s="291"/>
      <c r="F428" s="291"/>
      <c r="G428" s="72">
        <v>310</v>
      </c>
      <c r="H428" s="230" t="s">
        <v>21</v>
      </c>
      <c r="I428" s="230"/>
      <c r="J428" s="238" t="s">
        <v>21</v>
      </c>
      <c r="K428" s="239"/>
      <c r="L428" s="79">
        <f>20000+100000</f>
        <v>120000</v>
      </c>
    </row>
    <row r="429" spans="1:12" ht="15">
      <c r="A429" s="42">
        <v>13</v>
      </c>
      <c r="B429" s="291" t="s">
        <v>307</v>
      </c>
      <c r="C429" s="291"/>
      <c r="D429" s="291"/>
      <c r="E429" s="291"/>
      <c r="F429" s="291"/>
      <c r="G429" s="72">
        <v>310</v>
      </c>
      <c r="H429" s="230"/>
      <c r="I429" s="230"/>
      <c r="J429" s="240"/>
      <c r="K429" s="241"/>
      <c r="L429" s="79">
        <v>0</v>
      </c>
    </row>
    <row r="430" spans="1:12" ht="15">
      <c r="A430" s="42">
        <v>14</v>
      </c>
      <c r="B430" s="291" t="s">
        <v>280</v>
      </c>
      <c r="C430" s="291"/>
      <c r="D430" s="291"/>
      <c r="E430" s="291"/>
      <c r="F430" s="291"/>
      <c r="G430" s="72">
        <v>310</v>
      </c>
      <c r="H430" s="230"/>
      <c r="I430" s="230"/>
      <c r="J430" s="240"/>
      <c r="K430" s="241"/>
      <c r="L430" s="79">
        <v>0</v>
      </c>
    </row>
    <row r="431" spans="1:12" ht="15">
      <c r="A431" s="81">
        <v>15</v>
      </c>
      <c r="B431" s="258" t="s">
        <v>281</v>
      </c>
      <c r="C431" s="259"/>
      <c r="D431" s="259"/>
      <c r="E431" s="259"/>
      <c r="F431" s="260"/>
      <c r="G431" s="81">
        <v>310</v>
      </c>
      <c r="H431" s="236"/>
      <c r="I431" s="237"/>
      <c r="J431" s="240"/>
      <c r="K431" s="241"/>
      <c r="L431" s="79">
        <v>0</v>
      </c>
    </row>
    <row r="432" spans="1:12" ht="15" hidden="1">
      <c r="A432" s="81">
        <v>16</v>
      </c>
      <c r="B432" s="258"/>
      <c r="C432" s="259"/>
      <c r="D432" s="259"/>
      <c r="E432" s="259"/>
      <c r="F432" s="260"/>
      <c r="G432" s="81">
        <v>310</v>
      </c>
      <c r="H432" s="236"/>
      <c r="I432" s="237"/>
      <c r="J432" s="240"/>
      <c r="K432" s="241"/>
      <c r="L432" s="79"/>
    </row>
    <row r="433" spans="1:12" ht="15" hidden="1">
      <c r="A433" s="42">
        <v>15</v>
      </c>
      <c r="B433" s="291"/>
      <c r="C433" s="291"/>
      <c r="D433" s="291"/>
      <c r="E433" s="291"/>
      <c r="F433" s="291"/>
      <c r="G433" s="81">
        <v>310</v>
      </c>
      <c r="H433" s="230"/>
      <c r="I433" s="230"/>
      <c r="J433" s="308"/>
      <c r="K433" s="309"/>
      <c r="L433" s="79"/>
    </row>
    <row r="434" spans="1:13" ht="15">
      <c r="A434" s="285" t="s">
        <v>20</v>
      </c>
      <c r="B434" s="285"/>
      <c r="C434" s="285"/>
      <c r="D434" s="285"/>
      <c r="E434" s="285"/>
      <c r="F434" s="285"/>
      <c r="G434" s="84" t="s">
        <v>21</v>
      </c>
      <c r="H434" s="249" t="s">
        <v>21</v>
      </c>
      <c r="I434" s="249"/>
      <c r="J434" s="306" t="s">
        <v>21</v>
      </c>
      <c r="K434" s="306"/>
      <c r="L434" s="172">
        <f>L417+L418+L419+L420+L421+L422+L423+L424+L425+L426+L427+L428+L429+L430+L431+L432+L433</f>
        <v>1437291.51</v>
      </c>
      <c r="M434" s="199" t="s">
        <v>330</v>
      </c>
    </row>
    <row r="435" spans="1:12" ht="15">
      <c r="A435" s="36"/>
      <c r="B435" s="36"/>
      <c r="C435" s="36"/>
      <c r="D435" s="36"/>
      <c r="E435" s="36"/>
      <c r="F435" s="36"/>
      <c r="G435" s="37"/>
      <c r="H435" s="37"/>
      <c r="I435" s="37"/>
      <c r="J435" s="108"/>
      <c r="K435" s="108"/>
      <c r="L435" s="135"/>
    </row>
    <row r="436" spans="1:12" ht="15" hidden="1">
      <c r="A436" s="36"/>
      <c r="B436" s="36"/>
      <c r="C436" s="36"/>
      <c r="D436" s="36"/>
      <c r="E436" s="36"/>
      <c r="F436" s="36"/>
      <c r="G436" s="37"/>
      <c r="H436" s="37"/>
      <c r="I436" s="37"/>
      <c r="J436" s="108"/>
      <c r="K436" s="108"/>
      <c r="L436" s="135"/>
    </row>
    <row r="437" spans="1:12" ht="15" hidden="1">
      <c r="A437" s="36"/>
      <c r="B437" s="36"/>
      <c r="C437" s="36"/>
      <c r="D437" s="36"/>
      <c r="E437" s="36"/>
      <c r="F437" s="36"/>
      <c r="G437" s="37"/>
      <c r="H437" s="37"/>
      <c r="I437" s="37"/>
      <c r="J437" s="108"/>
      <c r="K437" s="108"/>
      <c r="L437" s="135"/>
    </row>
    <row r="438" spans="1:12" ht="15" hidden="1">
      <c r="A438" s="36"/>
      <c r="B438" s="36"/>
      <c r="C438" s="36"/>
      <c r="D438" s="36"/>
      <c r="E438" s="36"/>
      <c r="F438" s="36"/>
      <c r="G438" s="37"/>
      <c r="H438" s="37"/>
      <c r="I438" s="37"/>
      <c r="J438" s="108"/>
      <c r="K438" s="108"/>
      <c r="L438" s="135"/>
    </row>
    <row r="439" spans="1:12" ht="15" hidden="1">
      <c r="A439" s="36"/>
      <c r="B439" s="36"/>
      <c r="C439" s="36"/>
      <c r="D439" s="36"/>
      <c r="E439" s="36"/>
      <c r="F439" s="36"/>
      <c r="G439" s="37"/>
      <c r="H439" s="37"/>
      <c r="I439" s="37"/>
      <c r="J439" s="108"/>
      <c r="K439" s="108"/>
      <c r="L439" s="135"/>
    </row>
    <row r="440" spans="1:12" ht="15" hidden="1">
      <c r="A440" s="36"/>
      <c r="B440" s="36"/>
      <c r="C440" s="36"/>
      <c r="D440" s="36"/>
      <c r="E440" s="36"/>
      <c r="F440" s="36"/>
      <c r="G440" s="37"/>
      <c r="H440" s="37"/>
      <c r="I440" s="37"/>
      <c r="J440" s="108"/>
      <c r="K440" s="108"/>
      <c r="L440" s="135"/>
    </row>
    <row r="441" spans="1:17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O441" s="43"/>
      <c r="P441" s="360"/>
      <c r="Q441" s="361"/>
    </row>
    <row r="442" spans="1:12" ht="15">
      <c r="A442" s="247" t="s">
        <v>2</v>
      </c>
      <c r="B442" s="247"/>
      <c r="C442" s="247"/>
      <c r="D442" s="247"/>
      <c r="E442" s="340" t="s">
        <v>158</v>
      </c>
      <c r="F442" s="340"/>
      <c r="G442" s="340"/>
      <c r="H442" s="340"/>
      <c r="I442" s="340"/>
      <c r="J442" s="340"/>
      <c r="K442" s="340"/>
      <c r="L442" s="340"/>
    </row>
    <row r="443" spans="1:12" ht="15">
      <c r="A443" s="247" t="s">
        <v>3</v>
      </c>
      <c r="B443" s="247"/>
      <c r="C443" s="247"/>
      <c r="D443" s="247"/>
      <c r="E443" s="248" t="s">
        <v>160</v>
      </c>
      <c r="F443" s="248"/>
      <c r="G443" s="248"/>
      <c r="H443" s="248"/>
      <c r="I443" s="248"/>
      <c r="J443" s="248"/>
      <c r="K443" s="248"/>
      <c r="L443" s="248"/>
    </row>
    <row r="444" spans="1:12" ht="15">
      <c r="A444" s="1"/>
      <c r="B444" s="1"/>
      <c r="C444" s="1"/>
      <c r="D444" s="1"/>
      <c r="E444" s="248" t="s">
        <v>159</v>
      </c>
      <c r="F444" s="248"/>
      <c r="G444" s="248"/>
      <c r="H444" s="248"/>
      <c r="I444" s="248"/>
      <c r="J444" s="248"/>
      <c r="K444" s="248"/>
      <c r="L444" s="248"/>
    </row>
    <row r="445" spans="1:12" ht="15">
      <c r="A445" s="247" t="s">
        <v>152</v>
      </c>
      <c r="B445" s="247"/>
      <c r="C445" s="247"/>
      <c r="D445" s="247"/>
      <c r="E445" s="250" t="s">
        <v>161</v>
      </c>
      <c r="F445" s="250"/>
      <c r="G445" s="250"/>
      <c r="H445" s="250"/>
      <c r="I445" s="250"/>
      <c r="J445" s="250"/>
      <c r="K445" s="250"/>
      <c r="L445" s="250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5">
      <c r="B447" s="253" t="s">
        <v>213</v>
      </c>
      <c r="C447" s="253"/>
      <c r="D447" s="253"/>
      <c r="E447" s="253"/>
      <c r="F447" s="253"/>
      <c r="G447" s="253"/>
      <c r="H447" s="253"/>
      <c r="I447" s="253"/>
      <c r="J447" s="253"/>
      <c r="K447" s="253"/>
      <c r="L447" s="253"/>
    </row>
    <row r="448" spans="1:12" ht="30" customHeight="1">
      <c r="A448" s="22" t="s">
        <v>6</v>
      </c>
      <c r="B448" s="288" t="s">
        <v>24</v>
      </c>
      <c r="C448" s="288"/>
      <c r="D448" s="288"/>
      <c r="E448" s="288"/>
      <c r="F448" s="288"/>
      <c r="G448" s="56" t="s">
        <v>155</v>
      </c>
      <c r="H448" s="56" t="s">
        <v>106</v>
      </c>
      <c r="I448" s="289" t="s">
        <v>105</v>
      </c>
      <c r="J448" s="289"/>
      <c r="K448" s="290" t="s">
        <v>84</v>
      </c>
      <c r="L448" s="290"/>
    </row>
    <row r="449" spans="1:12" ht="15">
      <c r="A449" s="24">
        <v>1</v>
      </c>
      <c r="B449" s="249">
        <v>2</v>
      </c>
      <c r="C449" s="249"/>
      <c r="D449" s="249"/>
      <c r="E449" s="249"/>
      <c r="F449" s="249"/>
      <c r="G449" s="54">
        <v>3</v>
      </c>
      <c r="H449" s="54">
        <v>4</v>
      </c>
      <c r="I449" s="249">
        <v>5</v>
      </c>
      <c r="J449" s="249"/>
      <c r="K449" s="249">
        <v>6</v>
      </c>
      <c r="L449" s="249"/>
    </row>
    <row r="450" spans="1:12" ht="15">
      <c r="A450" s="25">
        <v>1</v>
      </c>
      <c r="B450" s="291" t="s">
        <v>107</v>
      </c>
      <c r="C450" s="291"/>
      <c r="D450" s="291"/>
      <c r="E450" s="291"/>
      <c r="F450" s="291"/>
      <c r="G450" s="65">
        <v>342</v>
      </c>
      <c r="H450" s="64">
        <v>4</v>
      </c>
      <c r="I450" s="284">
        <f>K450/H450</f>
        <v>19797.75</v>
      </c>
      <c r="J450" s="284"/>
      <c r="K450" s="284">
        <v>79191</v>
      </c>
      <c r="L450" s="284"/>
    </row>
    <row r="451" spans="1:13" ht="15">
      <c r="A451" s="285" t="s">
        <v>20</v>
      </c>
      <c r="B451" s="285"/>
      <c r="C451" s="285"/>
      <c r="D451" s="285"/>
      <c r="E451" s="285"/>
      <c r="F451" s="285"/>
      <c r="G451" s="54" t="s">
        <v>21</v>
      </c>
      <c r="H451" s="55" t="s">
        <v>21</v>
      </c>
      <c r="I451" s="285" t="s">
        <v>21</v>
      </c>
      <c r="J451" s="285"/>
      <c r="K451" s="286">
        <f>K450</f>
        <v>79191</v>
      </c>
      <c r="L451" s="287"/>
      <c r="M451" s="199" t="s">
        <v>331</v>
      </c>
    </row>
    <row r="453" spans="1:12" ht="15">
      <c r="A453" s="247" t="s">
        <v>2</v>
      </c>
      <c r="B453" s="247"/>
      <c r="C453" s="247"/>
      <c r="D453" s="247"/>
      <c r="E453" s="268" t="s">
        <v>162</v>
      </c>
      <c r="F453" s="268"/>
      <c r="G453" s="268"/>
      <c r="H453" s="268"/>
      <c r="I453" s="268"/>
      <c r="J453" s="268"/>
      <c r="K453" s="268"/>
      <c r="L453" s="268"/>
    </row>
    <row r="454" spans="1:12" ht="15">
      <c r="A454" s="2" t="s">
        <v>3</v>
      </c>
      <c r="B454" s="2"/>
      <c r="C454" s="2"/>
      <c r="D454" s="2"/>
      <c r="E454" s="248" t="s">
        <v>163</v>
      </c>
      <c r="F454" s="248"/>
      <c r="G454" s="248"/>
      <c r="H454" s="248"/>
      <c r="I454" s="248"/>
      <c r="J454" s="248"/>
      <c r="K454" s="248"/>
      <c r="L454" s="248"/>
    </row>
    <row r="455" spans="1:12" ht="15">
      <c r="A455" s="247" t="s">
        <v>152</v>
      </c>
      <c r="B455" s="247"/>
      <c r="C455" s="247"/>
      <c r="D455" s="247"/>
      <c r="E455" s="250" t="s">
        <v>321</v>
      </c>
      <c r="F455" s="250"/>
      <c r="G455" s="250"/>
      <c r="H455" s="250"/>
      <c r="I455" s="250"/>
      <c r="J455" s="250"/>
      <c r="K455" s="250"/>
      <c r="L455" s="250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5">
      <c r="B457" s="253" t="s">
        <v>214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</row>
    <row r="458" spans="1:12" ht="30" customHeight="1">
      <c r="A458" s="22" t="s">
        <v>6</v>
      </c>
      <c r="B458" s="288" t="s">
        <v>24</v>
      </c>
      <c r="C458" s="288"/>
      <c r="D458" s="288"/>
      <c r="E458" s="288"/>
      <c r="F458" s="288"/>
      <c r="G458" s="56" t="s">
        <v>155</v>
      </c>
      <c r="H458" s="56" t="s">
        <v>106</v>
      </c>
      <c r="I458" s="289" t="s">
        <v>105</v>
      </c>
      <c r="J458" s="289"/>
      <c r="K458" s="290" t="s">
        <v>84</v>
      </c>
      <c r="L458" s="290"/>
    </row>
    <row r="459" spans="1:12" ht="15">
      <c r="A459" s="24">
        <v>1</v>
      </c>
      <c r="B459" s="249">
        <v>2</v>
      </c>
      <c r="C459" s="249"/>
      <c r="D459" s="249"/>
      <c r="E459" s="249"/>
      <c r="F459" s="249"/>
      <c r="G459" s="66">
        <v>3</v>
      </c>
      <c r="H459" s="54">
        <v>4</v>
      </c>
      <c r="I459" s="249">
        <v>5</v>
      </c>
      <c r="J459" s="249"/>
      <c r="K459" s="249">
        <v>6</v>
      </c>
      <c r="L459" s="249"/>
    </row>
    <row r="460" spans="1:12" ht="15">
      <c r="A460" s="25">
        <v>1</v>
      </c>
      <c r="B460" s="291" t="s">
        <v>107</v>
      </c>
      <c r="C460" s="291"/>
      <c r="D460" s="291"/>
      <c r="E460" s="291"/>
      <c r="F460" s="291"/>
      <c r="G460" s="65">
        <v>342</v>
      </c>
      <c r="H460" s="63">
        <v>40</v>
      </c>
      <c r="I460" s="284">
        <f>K460/H460</f>
        <v>8971.843499999999</v>
      </c>
      <c r="J460" s="284"/>
      <c r="K460" s="284">
        <v>358873.74</v>
      </c>
      <c r="L460" s="284"/>
    </row>
    <row r="461" spans="1:13" ht="15">
      <c r="A461" s="285" t="s">
        <v>20</v>
      </c>
      <c r="B461" s="285"/>
      <c r="C461" s="285"/>
      <c r="D461" s="285"/>
      <c r="E461" s="285"/>
      <c r="F461" s="285"/>
      <c r="G461" s="54" t="s">
        <v>21</v>
      </c>
      <c r="H461" s="55" t="s">
        <v>21</v>
      </c>
      <c r="I461" s="285" t="s">
        <v>21</v>
      </c>
      <c r="J461" s="285"/>
      <c r="K461" s="286">
        <f>K460</f>
        <v>358873.74</v>
      </c>
      <c r="L461" s="287"/>
      <c r="M461" s="199" t="s">
        <v>331</v>
      </c>
    </row>
    <row r="462" spans="1:12" ht="15">
      <c r="A462" s="36"/>
      <c r="B462" s="36"/>
      <c r="C462" s="36"/>
      <c r="D462" s="36"/>
      <c r="E462" s="36"/>
      <c r="F462" s="36"/>
      <c r="G462" s="37"/>
      <c r="H462" s="36"/>
      <c r="I462" s="36"/>
      <c r="J462" s="36"/>
      <c r="K462" s="38"/>
      <c r="L462" s="36"/>
    </row>
    <row r="463" spans="1:12" ht="15">
      <c r="A463" s="247" t="s">
        <v>2</v>
      </c>
      <c r="B463" s="247"/>
      <c r="C463" s="247"/>
      <c r="D463" s="247"/>
      <c r="E463" s="340" t="s">
        <v>77</v>
      </c>
      <c r="F463" s="340"/>
      <c r="G463" s="340"/>
      <c r="H463" s="340"/>
      <c r="I463" s="340"/>
      <c r="J463" s="340"/>
      <c r="K463" s="340"/>
      <c r="L463" s="340"/>
    </row>
    <row r="464" spans="1:12" ht="15">
      <c r="A464" s="247" t="s">
        <v>3</v>
      </c>
      <c r="B464" s="247"/>
      <c r="C464" s="247"/>
      <c r="D464" s="247"/>
      <c r="E464" s="248" t="s">
        <v>109</v>
      </c>
      <c r="F464" s="248"/>
      <c r="G464" s="248"/>
      <c r="H464" s="248"/>
      <c r="I464" s="248"/>
      <c r="J464" s="248"/>
      <c r="K464" s="248"/>
      <c r="L464" s="248"/>
    </row>
    <row r="465" spans="1:12" ht="15">
      <c r="A465" s="26"/>
      <c r="B465" s="26"/>
      <c r="C465" s="26"/>
      <c r="D465" s="26"/>
      <c r="E465" s="27" t="s">
        <v>108</v>
      </c>
      <c r="F465" s="27"/>
      <c r="G465" s="27"/>
      <c r="H465" s="27"/>
      <c r="I465" s="27"/>
      <c r="J465" s="27"/>
      <c r="K465" s="27"/>
      <c r="L465" s="27"/>
    </row>
    <row r="466" spans="1:12" ht="15">
      <c r="A466" s="247" t="s">
        <v>152</v>
      </c>
      <c r="B466" s="247"/>
      <c r="C466" s="247"/>
      <c r="D466" s="247"/>
      <c r="E466" s="250" t="s">
        <v>321</v>
      </c>
      <c r="F466" s="250"/>
      <c r="G466" s="250"/>
      <c r="H466" s="250"/>
      <c r="I466" s="250"/>
      <c r="J466" s="250"/>
      <c r="K466" s="250"/>
      <c r="L466" s="250"/>
    </row>
    <row r="467" spans="2:12" ht="15">
      <c r="B467" s="253" t="s">
        <v>215</v>
      </c>
      <c r="C467" s="253"/>
      <c r="D467" s="253"/>
      <c r="E467" s="253"/>
      <c r="F467" s="253"/>
      <c r="G467" s="253"/>
      <c r="H467" s="253"/>
      <c r="I467" s="253"/>
      <c r="J467" s="253"/>
      <c r="K467" s="253"/>
      <c r="L467" s="253"/>
    </row>
    <row r="468" spans="1:12" ht="30" customHeight="1">
      <c r="A468" s="22" t="s">
        <v>6</v>
      </c>
      <c r="B468" s="288" t="s">
        <v>24</v>
      </c>
      <c r="C468" s="288"/>
      <c r="D468" s="288"/>
      <c r="E468" s="288"/>
      <c r="F468" s="288"/>
      <c r="G468" s="56" t="s">
        <v>155</v>
      </c>
      <c r="H468" s="62" t="s">
        <v>106</v>
      </c>
      <c r="I468" s="300" t="s">
        <v>105</v>
      </c>
      <c r="J468" s="301"/>
      <c r="K468" s="290" t="s">
        <v>84</v>
      </c>
      <c r="L468" s="290"/>
    </row>
    <row r="469" spans="1:12" ht="15">
      <c r="A469" s="24">
        <v>1</v>
      </c>
      <c r="B469" s="249">
        <v>2</v>
      </c>
      <c r="C469" s="249"/>
      <c r="D469" s="249"/>
      <c r="E469" s="249"/>
      <c r="F469" s="249"/>
      <c r="G469" s="54">
        <v>3</v>
      </c>
      <c r="H469" s="54">
        <v>4</v>
      </c>
      <c r="I469" s="249">
        <v>5</v>
      </c>
      <c r="J469" s="249"/>
      <c r="K469" s="249">
        <v>6</v>
      </c>
      <c r="L469" s="249"/>
    </row>
    <row r="470" spans="1:12" ht="15">
      <c r="A470" s="25">
        <v>1</v>
      </c>
      <c r="B470" s="291" t="s">
        <v>107</v>
      </c>
      <c r="C470" s="291"/>
      <c r="D470" s="291"/>
      <c r="E470" s="291"/>
      <c r="F470" s="291"/>
      <c r="G470" s="65">
        <v>342</v>
      </c>
      <c r="H470" s="64">
        <v>31</v>
      </c>
      <c r="I470" s="284">
        <f>K470/H470</f>
        <v>8575.23870967742</v>
      </c>
      <c r="J470" s="284"/>
      <c r="K470" s="284">
        <v>265832.4</v>
      </c>
      <c r="L470" s="284"/>
    </row>
    <row r="471" spans="1:13" ht="15">
      <c r="A471" s="285" t="s">
        <v>20</v>
      </c>
      <c r="B471" s="285"/>
      <c r="C471" s="285"/>
      <c r="D471" s="285"/>
      <c r="E471" s="285"/>
      <c r="F471" s="285"/>
      <c r="G471" s="54" t="s">
        <v>21</v>
      </c>
      <c r="H471" s="55" t="s">
        <v>21</v>
      </c>
      <c r="I471" s="285" t="s">
        <v>21</v>
      </c>
      <c r="J471" s="285"/>
      <c r="K471" s="286">
        <f>K470</f>
        <v>265832.4</v>
      </c>
      <c r="L471" s="287"/>
      <c r="M471" s="199" t="s">
        <v>331</v>
      </c>
    </row>
    <row r="472" spans="1:12" ht="15">
      <c r="A472" s="247" t="s">
        <v>2</v>
      </c>
      <c r="B472" s="247"/>
      <c r="C472" s="247"/>
      <c r="D472" s="247"/>
      <c r="E472" s="268" t="s">
        <v>77</v>
      </c>
      <c r="F472" s="268"/>
      <c r="G472" s="268"/>
      <c r="H472" s="268"/>
      <c r="I472" s="268"/>
      <c r="J472" s="268"/>
      <c r="K472" s="268"/>
      <c r="L472" s="268"/>
    </row>
    <row r="473" spans="1:12" ht="15">
      <c r="A473" s="247" t="s">
        <v>3</v>
      </c>
      <c r="B473" s="247"/>
      <c r="C473" s="247"/>
      <c r="D473" s="247"/>
      <c r="E473" s="248" t="s">
        <v>110</v>
      </c>
      <c r="F473" s="248"/>
      <c r="G473" s="248"/>
      <c r="H473" s="248"/>
      <c r="I473" s="248"/>
      <c r="J473" s="248"/>
      <c r="K473" s="248"/>
      <c r="L473" s="248"/>
    </row>
    <row r="474" spans="1:12" ht="15">
      <c r="A474" s="247" t="s">
        <v>152</v>
      </c>
      <c r="B474" s="247"/>
      <c r="C474" s="247"/>
      <c r="D474" s="247"/>
      <c r="E474" s="248" t="s">
        <v>288</v>
      </c>
      <c r="F474" s="248"/>
      <c r="G474" s="248"/>
      <c r="H474" s="248"/>
      <c r="I474" s="248"/>
      <c r="J474" s="248"/>
      <c r="K474" s="248"/>
      <c r="L474" s="248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5">
      <c r="B476" s="253" t="s">
        <v>287</v>
      </c>
      <c r="C476" s="253"/>
      <c r="D476" s="253"/>
      <c r="E476" s="253"/>
      <c r="F476" s="253"/>
      <c r="G476" s="253"/>
      <c r="H476" s="253"/>
      <c r="I476" s="253"/>
      <c r="J476" s="253"/>
      <c r="K476" s="253"/>
      <c r="L476" s="253"/>
    </row>
    <row r="478" spans="1:12" ht="30" customHeight="1">
      <c r="A478" s="22" t="s">
        <v>6</v>
      </c>
      <c r="B478" s="288" t="s">
        <v>24</v>
      </c>
      <c r="C478" s="288"/>
      <c r="D478" s="288"/>
      <c r="E478" s="288"/>
      <c r="F478" s="288"/>
      <c r="G478" s="288" t="s">
        <v>106</v>
      </c>
      <c r="H478" s="288"/>
      <c r="I478" s="289" t="s">
        <v>105</v>
      </c>
      <c r="J478" s="289"/>
      <c r="K478" s="290" t="s">
        <v>84</v>
      </c>
      <c r="L478" s="290"/>
    </row>
    <row r="479" spans="1:12" ht="15">
      <c r="A479" s="24">
        <v>1</v>
      </c>
      <c r="B479" s="249">
        <v>2</v>
      </c>
      <c r="C479" s="249"/>
      <c r="D479" s="249"/>
      <c r="E479" s="249"/>
      <c r="F479" s="249"/>
      <c r="G479" s="249">
        <v>3</v>
      </c>
      <c r="H479" s="249"/>
      <c r="I479" s="249">
        <v>4</v>
      </c>
      <c r="J479" s="249"/>
      <c r="K479" s="249">
        <v>5</v>
      </c>
      <c r="L479" s="249"/>
    </row>
    <row r="480" spans="1:12" ht="15">
      <c r="A480" s="25">
        <v>1</v>
      </c>
      <c r="B480" s="291" t="s">
        <v>340</v>
      </c>
      <c r="C480" s="291"/>
      <c r="D480" s="291"/>
      <c r="E480" s="291"/>
      <c r="F480" s="291"/>
      <c r="G480" s="283" t="s">
        <v>21</v>
      </c>
      <c r="H480" s="283"/>
      <c r="I480" s="284" t="s">
        <v>21</v>
      </c>
      <c r="J480" s="284"/>
      <c r="K480" s="284">
        <v>81000</v>
      </c>
      <c r="L480" s="284"/>
    </row>
    <row r="481" spans="1:12" ht="15">
      <c r="A481" s="204"/>
      <c r="B481" s="291" t="s">
        <v>341</v>
      </c>
      <c r="C481" s="291"/>
      <c r="D481" s="291"/>
      <c r="E481" s="291"/>
      <c r="F481" s="291"/>
      <c r="G481" s="283" t="s">
        <v>21</v>
      </c>
      <c r="H481" s="283"/>
      <c r="I481" s="284" t="s">
        <v>21</v>
      </c>
      <c r="J481" s="284"/>
      <c r="K481" s="284">
        <f>219000-12873+2828.82</f>
        <v>208955.82</v>
      </c>
      <c r="L481" s="284"/>
    </row>
    <row r="482" spans="1:12" ht="15">
      <c r="A482" s="205"/>
      <c r="B482" s="291" t="s">
        <v>342</v>
      </c>
      <c r="C482" s="291"/>
      <c r="D482" s="291"/>
      <c r="E482" s="291"/>
      <c r="F482" s="291"/>
      <c r="G482" s="283" t="s">
        <v>21</v>
      </c>
      <c r="H482" s="283"/>
      <c r="I482" s="284" t="s">
        <v>21</v>
      </c>
      <c r="J482" s="284"/>
      <c r="K482" s="284">
        <v>12873</v>
      </c>
      <c r="L482" s="284"/>
    </row>
    <row r="483" spans="1:13" ht="15">
      <c r="A483" s="285" t="s">
        <v>20</v>
      </c>
      <c r="B483" s="285"/>
      <c r="C483" s="285"/>
      <c r="D483" s="285"/>
      <c r="E483" s="285"/>
      <c r="F483" s="285"/>
      <c r="G483" s="285" t="s">
        <v>21</v>
      </c>
      <c r="H483" s="285"/>
      <c r="I483" s="285" t="s">
        <v>21</v>
      </c>
      <c r="J483" s="285"/>
      <c r="K483" s="286">
        <f>K480+K481+K482</f>
        <v>302828.82</v>
      </c>
      <c r="L483" s="287"/>
      <c r="M483" s="199" t="s">
        <v>330</v>
      </c>
    </row>
    <row r="484" spans="1:12" ht="1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133"/>
      <c r="L484" s="134"/>
    </row>
    <row r="485" spans="1:12" ht="15" hidden="1">
      <c r="A485" s="247" t="s">
        <v>2</v>
      </c>
      <c r="B485" s="247"/>
      <c r="C485" s="247"/>
      <c r="D485" s="247"/>
      <c r="E485" s="248" t="s">
        <v>77</v>
      </c>
      <c r="F485" s="248"/>
      <c r="G485" s="248"/>
      <c r="H485" s="248"/>
      <c r="I485" s="248"/>
      <c r="J485" s="248"/>
      <c r="K485" s="248"/>
      <c r="L485" s="248"/>
    </row>
    <row r="486" spans="1:12" ht="15" hidden="1">
      <c r="A486" s="247" t="s">
        <v>3</v>
      </c>
      <c r="B486" s="247"/>
      <c r="C486" s="247"/>
      <c r="D486" s="247"/>
      <c r="E486" s="248" t="s">
        <v>5</v>
      </c>
      <c r="F486" s="248"/>
      <c r="G486" s="248"/>
      <c r="H486" s="248"/>
      <c r="I486" s="248"/>
      <c r="J486" s="248"/>
      <c r="K486" s="248"/>
      <c r="L486" s="248"/>
    </row>
    <row r="487" spans="1:12" ht="15" hidden="1">
      <c r="A487" s="247" t="s">
        <v>152</v>
      </c>
      <c r="B487" s="247"/>
      <c r="C487" s="247"/>
      <c r="D487" s="247"/>
      <c r="E487" s="250" t="s">
        <v>178</v>
      </c>
      <c r="F487" s="250"/>
      <c r="G487" s="250"/>
      <c r="H487" s="250"/>
      <c r="I487" s="250"/>
      <c r="J487" s="250"/>
      <c r="K487" s="250"/>
      <c r="L487" s="250"/>
    </row>
    <row r="488" spans="1:12" ht="1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ht="15" hidden="1">
      <c r="B489" s="253" t="s">
        <v>216</v>
      </c>
      <c r="C489" s="253"/>
      <c r="D489" s="253"/>
      <c r="E489" s="253"/>
      <c r="F489" s="253"/>
      <c r="G489" s="253"/>
      <c r="H489" s="253"/>
      <c r="I489" s="253"/>
      <c r="J489" s="253"/>
      <c r="K489" s="253"/>
      <c r="L489" s="253"/>
    </row>
    <row r="490" spans="1:12" ht="15" customHeight="1" hidden="1">
      <c r="A490" s="22" t="s">
        <v>6</v>
      </c>
      <c r="B490" s="288" t="s">
        <v>24</v>
      </c>
      <c r="C490" s="288"/>
      <c r="D490" s="288"/>
      <c r="E490" s="288"/>
      <c r="F490" s="288"/>
      <c r="G490" s="87" t="s">
        <v>155</v>
      </c>
      <c r="H490" s="288" t="s">
        <v>106</v>
      </c>
      <c r="I490" s="288"/>
      <c r="J490" s="289" t="s">
        <v>105</v>
      </c>
      <c r="K490" s="289"/>
      <c r="L490" s="93" t="s">
        <v>84</v>
      </c>
    </row>
    <row r="491" spans="1:12" ht="15" hidden="1">
      <c r="A491" s="29">
        <v>1</v>
      </c>
      <c r="B491" s="249">
        <v>2</v>
      </c>
      <c r="C491" s="249"/>
      <c r="D491" s="249"/>
      <c r="E491" s="249"/>
      <c r="F491" s="249"/>
      <c r="G491" s="84">
        <v>3</v>
      </c>
      <c r="H491" s="249">
        <v>4</v>
      </c>
      <c r="I491" s="249"/>
      <c r="J491" s="249">
        <v>5</v>
      </c>
      <c r="K491" s="249"/>
      <c r="L491" s="84">
        <v>6</v>
      </c>
    </row>
    <row r="492" spans="1:12" ht="15" hidden="1">
      <c r="A492" s="30">
        <v>1</v>
      </c>
      <c r="B492" s="258" t="s">
        <v>179</v>
      </c>
      <c r="C492" s="259"/>
      <c r="D492" s="259"/>
      <c r="E492" s="259"/>
      <c r="F492" s="260"/>
      <c r="G492" s="81">
        <v>345</v>
      </c>
      <c r="H492" s="230" t="s">
        <v>21</v>
      </c>
      <c r="I492" s="230"/>
      <c r="J492" s="254" t="s">
        <v>21</v>
      </c>
      <c r="K492" s="254"/>
      <c r="L492" s="94"/>
    </row>
    <row r="493" spans="1:12" ht="15" hidden="1">
      <c r="A493" s="81">
        <v>2</v>
      </c>
      <c r="B493" s="258" t="s">
        <v>180</v>
      </c>
      <c r="C493" s="259"/>
      <c r="D493" s="259"/>
      <c r="E493" s="259"/>
      <c r="F493" s="260"/>
      <c r="G493" s="81">
        <v>346</v>
      </c>
      <c r="H493" s="236" t="s">
        <v>21</v>
      </c>
      <c r="I493" s="237"/>
      <c r="J493" s="238" t="s">
        <v>21</v>
      </c>
      <c r="K493" s="239"/>
      <c r="L493" s="94"/>
    </row>
    <row r="494" spans="1:12" ht="15" hidden="1">
      <c r="A494" s="285" t="s">
        <v>20</v>
      </c>
      <c r="B494" s="285"/>
      <c r="C494" s="285"/>
      <c r="D494" s="285"/>
      <c r="E494" s="285"/>
      <c r="F494" s="285"/>
      <c r="G494" s="84" t="s">
        <v>21</v>
      </c>
      <c r="H494" s="249" t="s">
        <v>21</v>
      </c>
      <c r="I494" s="249"/>
      <c r="J494" s="306" t="s">
        <v>21</v>
      </c>
      <c r="K494" s="306"/>
      <c r="L494" s="94">
        <f>L492+L493</f>
        <v>0</v>
      </c>
    </row>
    <row r="495" ht="15" hidden="1"/>
    <row r="496" spans="1:12" ht="15" hidden="1">
      <c r="A496" s="247" t="s">
        <v>2</v>
      </c>
      <c r="B496" s="247"/>
      <c r="C496" s="247"/>
      <c r="D496" s="247"/>
      <c r="E496" s="248" t="s">
        <v>77</v>
      </c>
      <c r="F496" s="248"/>
      <c r="G496" s="248"/>
      <c r="H496" s="248"/>
      <c r="I496" s="248"/>
      <c r="J496" s="248"/>
      <c r="K496" s="248"/>
      <c r="L496" s="248"/>
    </row>
    <row r="497" spans="1:12" ht="15" hidden="1">
      <c r="A497" s="247" t="s">
        <v>3</v>
      </c>
      <c r="B497" s="247"/>
      <c r="C497" s="247"/>
      <c r="D497" s="247"/>
      <c r="E497" s="248" t="s">
        <v>5</v>
      </c>
      <c r="F497" s="248"/>
      <c r="G497" s="248"/>
      <c r="H497" s="248"/>
      <c r="I497" s="248"/>
      <c r="J497" s="248"/>
      <c r="K497" s="248"/>
      <c r="L497" s="248"/>
    </row>
    <row r="498" spans="1:12" ht="15" hidden="1">
      <c r="A498" s="247" t="s">
        <v>152</v>
      </c>
      <c r="B498" s="247"/>
      <c r="C498" s="247"/>
      <c r="D498" s="247"/>
      <c r="E498" s="250" t="s">
        <v>181</v>
      </c>
      <c r="F498" s="250"/>
      <c r="G498" s="250"/>
      <c r="H498" s="250"/>
      <c r="I498" s="250"/>
      <c r="J498" s="250"/>
      <c r="K498" s="250"/>
      <c r="L498" s="250"/>
    </row>
    <row r="499" spans="1:12" ht="1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ht="15" hidden="1">
      <c r="B500" s="253" t="s">
        <v>217</v>
      </c>
      <c r="C500" s="253"/>
      <c r="D500" s="253"/>
      <c r="E500" s="253"/>
      <c r="F500" s="253"/>
      <c r="G500" s="253"/>
      <c r="H500" s="253"/>
      <c r="I500" s="253"/>
      <c r="J500" s="253"/>
      <c r="K500" s="253"/>
      <c r="L500" s="253"/>
    </row>
    <row r="501" spans="1:12" ht="25.5" hidden="1">
      <c r="A501" s="22" t="s">
        <v>6</v>
      </c>
      <c r="B501" s="288" t="s">
        <v>24</v>
      </c>
      <c r="C501" s="288"/>
      <c r="D501" s="288"/>
      <c r="E501" s="288"/>
      <c r="F501" s="288"/>
      <c r="G501" s="87" t="s">
        <v>155</v>
      </c>
      <c r="H501" s="288" t="s">
        <v>106</v>
      </c>
      <c r="I501" s="288"/>
      <c r="J501" s="289" t="s">
        <v>105</v>
      </c>
      <c r="K501" s="289"/>
      <c r="L501" s="93" t="s">
        <v>84</v>
      </c>
    </row>
    <row r="502" spans="1:12" ht="15" hidden="1">
      <c r="A502" s="84">
        <v>1</v>
      </c>
      <c r="B502" s="249">
        <v>2</v>
      </c>
      <c r="C502" s="249"/>
      <c r="D502" s="249"/>
      <c r="E502" s="249"/>
      <c r="F502" s="249"/>
      <c r="G502" s="84">
        <v>3</v>
      </c>
      <c r="H502" s="249">
        <v>4</v>
      </c>
      <c r="I502" s="249"/>
      <c r="J502" s="249">
        <v>5</v>
      </c>
      <c r="K502" s="249"/>
      <c r="L502" s="84">
        <v>6</v>
      </c>
    </row>
    <row r="503" spans="1:12" ht="15" hidden="1">
      <c r="A503" s="81">
        <v>1</v>
      </c>
      <c r="B503" s="258" t="s">
        <v>113</v>
      </c>
      <c r="C503" s="259"/>
      <c r="D503" s="259"/>
      <c r="E503" s="259"/>
      <c r="F503" s="260"/>
      <c r="G503" s="81">
        <v>310</v>
      </c>
      <c r="H503" s="230" t="s">
        <v>21</v>
      </c>
      <c r="I503" s="230"/>
      <c r="J503" s="254" t="s">
        <v>21</v>
      </c>
      <c r="K503" s="254"/>
      <c r="L503" s="94"/>
    </row>
    <row r="504" spans="1:12" ht="15" hidden="1">
      <c r="A504" s="81">
        <v>2</v>
      </c>
      <c r="B504" s="258" t="s">
        <v>182</v>
      </c>
      <c r="C504" s="259"/>
      <c r="D504" s="259"/>
      <c r="E504" s="259"/>
      <c r="F504" s="260"/>
      <c r="G504" s="81">
        <v>346</v>
      </c>
      <c r="H504" s="236" t="s">
        <v>21</v>
      </c>
      <c r="I504" s="237"/>
      <c r="J504" s="238" t="s">
        <v>21</v>
      </c>
      <c r="K504" s="239"/>
      <c r="L504" s="94"/>
    </row>
    <row r="505" spans="1:12" ht="15" hidden="1">
      <c r="A505" s="285" t="s">
        <v>20</v>
      </c>
      <c r="B505" s="285"/>
      <c r="C505" s="285"/>
      <c r="D505" s="285"/>
      <c r="E505" s="285"/>
      <c r="F505" s="285"/>
      <c r="G505" s="84" t="s">
        <v>21</v>
      </c>
      <c r="H505" s="249" t="s">
        <v>21</v>
      </c>
      <c r="I505" s="249"/>
      <c r="J505" s="306" t="s">
        <v>21</v>
      </c>
      <c r="K505" s="306"/>
      <c r="L505" s="94">
        <f>L503+L504</f>
        <v>0</v>
      </c>
    </row>
    <row r="507" spans="1:12" ht="15">
      <c r="A507" s="247" t="s">
        <v>2</v>
      </c>
      <c r="B507" s="247"/>
      <c r="C507" s="247"/>
      <c r="D507" s="247"/>
      <c r="E507" s="268" t="s">
        <v>158</v>
      </c>
      <c r="F507" s="268"/>
      <c r="G507" s="268"/>
      <c r="H507" s="268"/>
      <c r="I507" s="268"/>
      <c r="J507" s="268"/>
      <c r="K507" s="268"/>
      <c r="L507" s="268"/>
    </row>
    <row r="508" spans="1:12" ht="15">
      <c r="A508" s="247" t="s">
        <v>3</v>
      </c>
      <c r="B508" s="247"/>
      <c r="C508" s="247"/>
      <c r="D508" s="247"/>
      <c r="E508" s="248" t="s">
        <v>324</v>
      </c>
      <c r="F508" s="248"/>
      <c r="G508" s="248"/>
      <c r="H508" s="248"/>
      <c r="I508" s="248"/>
      <c r="J508" s="248"/>
      <c r="K508" s="248"/>
      <c r="L508" s="248"/>
    </row>
    <row r="509" spans="1:12" ht="15">
      <c r="A509" s="247" t="s">
        <v>152</v>
      </c>
      <c r="B509" s="247"/>
      <c r="C509" s="247"/>
      <c r="D509" s="247"/>
      <c r="E509" s="250" t="s">
        <v>325</v>
      </c>
      <c r="F509" s="250"/>
      <c r="G509" s="250"/>
      <c r="H509" s="250"/>
      <c r="I509" s="250"/>
      <c r="J509" s="250"/>
      <c r="K509" s="250"/>
      <c r="L509" s="250"/>
    </row>
    <row r="510" spans="1:1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2:12" ht="15">
      <c r="B511" s="253" t="s">
        <v>292</v>
      </c>
      <c r="C511" s="253"/>
      <c r="D511" s="253"/>
      <c r="E511" s="253"/>
      <c r="F511" s="253"/>
      <c r="G511" s="253"/>
      <c r="H511" s="253"/>
      <c r="I511" s="253"/>
      <c r="J511" s="253"/>
      <c r="K511" s="253"/>
      <c r="L511" s="253"/>
    </row>
    <row r="513" spans="1:12" ht="27.75" customHeight="1">
      <c r="A513" s="22" t="s">
        <v>6</v>
      </c>
      <c r="B513" s="288" t="s">
        <v>24</v>
      </c>
      <c r="C513" s="288"/>
      <c r="D513" s="288"/>
      <c r="E513" s="288"/>
      <c r="F513" s="288"/>
      <c r="G513" s="288" t="s">
        <v>106</v>
      </c>
      <c r="H513" s="288"/>
      <c r="I513" s="289" t="s">
        <v>105</v>
      </c>
      <c r="J513" s="289"/>
      <c r="K513" s="290" t="s">
        <v>84</v>
      </c>
      <c r="L513" s="290"/>
    </row>
    <row r="514" spans="1:12" ht="15">
      <c r="A514" s="54">
        <v>1</v>
      </c>
      <c r="B514" s="249">
        <v>2</v>
      </c>
      <c r="C514" s="249"/>
      <c r="D514" s="249"/>
      <c r="E514" s="249"/>
      <c r="F514" s="249"/>
      <c r="G514" s="249">
        <v>3</v>
      </c>
      <c r="H514" s="249"/>
      <c r="I514" s="249">
        <v>4</v>
      </c>
      <c r="J514" s="249"/>
      <c r="K514" s="249">
        <v>5</v>
      </c>
      <c r="L514" s="249"/>
    </row>
    <row r="515" spans="1:12" ht="27" customHeight="1">
      <c r="A515" s="49">
        <v>1</v>
      </c>
      <c r="B515" s="291" t="s">
        <v>124</v>
      </c>
      <c r="C515" s="291"/>
      <c r="D515" s="291"/>
      <c r="E515" s="291"/>
      <c r="F515" s="291"/>
      <c r="G515" s="281" t="s">
        <v>21</v>
      </c>
      <c r="H515" s="282"/>
      <c r="I515" s="283" t="s">
        <v>21</v>
      </c>
      <c r="J515" s="283"/>
      <c r="K515" s="284">
        <f>60000+26000</f>
        <v>86000</v>
      </c>
      <c r="L515" s="284"/>
    </row>
    <row r="516" spans="1:13" ht="15">
      <c r="A516" s="285" t="s">
        <v>20</v>
      </c>
      <c r="B516" s="285"/>
      <c r="C516" s="285"/>
      <c r="D516" s="285"/>
      <c r="E516" s="285"/>
      <c r="F516" s="285"/>
      <c r="G516" s="285" t="s">
        <v>21</v>
      </c>
      <c r="H516" s="285"/>
      <c r="I516" s="285" t="s">
        <v>21</v>
      </c>
      <c r="J516" s="285"/>
      <c r="K516" s="286">
        <f>K515</f>
        <v>86000</v>
      </c>
      <c r="L516" s="287"/>
      <c r="M516" s="199" t="s">
        <v>331</v>
      </c>
    </row>
    <row r="518" spans="1:12" ht="15">
      <c r="A518" s="247" t="s">
        <v>2</v>
      </c>
      <c r="B518" s="247"/>
      <c r="C518" s="247"/>
      <c r="D518" s="247"/>
      <c r="E518" s="268" t="s">
        <v>158</v>
      </c>
      <c r="F518" s="268"/>
      <c r="G518" s="268"/>
      <c r="H518" s="268"/>
      <c r="I518" s="268"/>
      <c r="J518" s="268"/>
      <c r="K518" s="268"/>
      <c r="L518" s="268"/>
    </row>
    <row r="519" spans="1:12" ht="15">
      <c r="A519" s="247" t="s">
        <v>3</v>
      </c>
      <c r="B519" s="247"/>
      <c r="C519" s="247"/>
      <c r="D519" s="247"/>
      <c r="E519" s="248" t="s">
        <v>318</v>
      </c>
      <c r="F519" s="248"/>
      <c r="G519" s="248"/>
      <c r="H519" s="248"/>
      <c r="I519" s="248"/>
      <c r="J519" s="248"/>
      <c r="K519" s="248"/>
      <c r="L519" s="248"/>
    </row>
    <row r="520" spans="1:12" ht="15">
      <c r="A520" s="247" t="s">
        <v>152</v>
      </c>
      <c r="B520" s="247"/>
      <c r="C520" s="247"/>
      <c r="D520" s="247"/>
      <c r="E520" s="250" t="s">
        <v>319</v>
      </c>
      <c r="F520" s="250"/>
      <c r="G520" s="250"/>
      <c r="H520" s="250"/>
      <c r="I520" s="250"/>
      <c r="J520" s="250"/>
      <c r="K520" s="250"/>
      <c r="L520" s="250"/>
    </row>
    <row r="521" spans="1:1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2:12" ht="15">
      <c r="B522" s="253" t="s">
        <v>293</v>
      </c>
      <c r="C522" s="253"/>
      <c r="D522" s="253"/>
      <c r="E522" s="253"/>
      <c r="F522" s="253"/>
      <c r="G522" s="253"/>
      <c r="H522" s="253"/>
      <c r="I522" s="253"/>
      <c r="J522" s="253"/>
      <c r="K522" s="253"/>
      <c r="L522" s="253"/>
    </row>
    <row r="523" spans="1:12" ht="15">
      <c r="A523" s="22" t="s">
        <v>6</v>
      </c>
      <c r="B523" s="288" t="s">
        <v>24</v>
      </c>
      <c r="C523" s="288"/>
      <c r="D523" s="288"/>
      <c r="E523" s="288"/>
      <c r="F523" s="288"/>
      <c r="G523" s="288" t="s">
        <v>155</v>
      </c>
      <c r="H523" s="288"/>
      <c r="I523" s="289" t="s">
        <v>98</v>
      </c>
      <c r="J523" s="289"/>
      <c r="K523" s="290" t="s">
        <v>84</v>
      </c>
      <c r="L523" s="290"/>
    </row>
    <row r="524" spans="1:12" ht="15">
      <c r="A524" s="58">
        <v>1</v>
      </c>
      <c r="B524" s="249">
        <v>2</v>
      </c>
      <c r="C524" s="249"/>
      <c r="D524" s="249"/>
      <c r="E524" s="249"/>
      <c r="F524" s="249"/>
      <c r="G524" s="249">
        <v>3</v>
      </c>
      <c r="H524" s="249"/>
      <c r="I524" s="249">
        <v>4</v>
      </c>
      <c r="J524" s="249"/>
      <c r="K524" s="249">
        <v>5</v>
      </c>
      <c r="L524" s="249"/>
    </row>
    <row r="525" spans="1:12" ht="15" customHeight="1">
      <c r="A525" s="49">
        <v>1</v>
      </c>
      <c r="B525" s="227" t="s">
        <v>320</v>
      </c>
      <c r="C525" s="264"/>
      <c r="D525" s="264"/>
      <c r="E525" s="264"/>
      <c r="F525" s="265"/>
      <c r="G525" s="281">
        <v>226</v>
      </c>
      <c r="H525" s="282"/>
      <c r="I525" s="283">
        <v>1</v>
      </c>
      <c r="J525" s="283"/>
      <c r="K525" s="284">
        <v>163000</v>
      </c>
      <c r="L525" s="284"/>
    </row>
    <row r="526" spans="1:13" ht="15">
      <c r="A526" s="285" t="s">
        <v>20</v>
      </c>
      <c r="B526" s="285"/>
      <c r="C526" s="285"/>
      <c r="D526" s="285"/>
      <c r="E526" s="285"/>
      <c r="F526" s="285"/>
      <c r="G526" s="285" t="s">
        <v>21</v>
      </c>
      <c r="H526" s="285"/>
      <c r="I526" s="285" t="s">
        <v>21</v>
      </c>
      <c r="J526" s="285"/>
      <c r="K526" s="286">
        <f>K525</f>
        <v>163000</v>
      </c>
      <c r="L526" s="287"/>
      <c r="M526" s="199" t="s">
        <v>331</v>
      </c>
    </row>
    <row r="528" spans="1:12" ht="15">
      <c r="A528" s="247" t="s">
        <v>2</v>
      </c>
      <c r="B528" s="247"/>
      <c r="C528" s="247"/>
      <c r="D528" s="247"/>
      <c r="E528" s="268" t="s">
        <v>77</v>
      </c>
      <c r="F528" s="268"/>
      <c r="G528" s="268"/>
      <c r="H528" s="268"/>
      <c r="I528" s="268"/>
      <c r="J528" s="268"/>
      <c r="K528" s="268"/>
      <c r="L528" s="268"/>
    </row>
    <row r="529" spans="1:12" ht="30.75" customHeight="1">
      <c r="A529" s="247" t="s">
        <v>3</v>
      </c>
      <c r="B529" s="247"/>
      <c r="C529" s="247"/>
      <c r="D529" s="247"/>
      <c r="E529" s="292" t="s">
        <v>326</v>
      </c>
      <c r="F529" s="292"/>
      <c r="G529" s="292"/>
      <c r="H529" s="292"/>
      <c r="I529" s="292"/>
      <c r="J529" s="292"/>
      <c r="K529" s="292"/>
      <c r="L529" s="292"/>
    </row>
    <row r="530" spans="1:12" ht="15">
      <c r="A530" s="247" t="s">
        <v>152</v>
      </c>
      <c r="B530" s="247"/>
      <c r="C530" s="247"/>
      <c r="D530" s="247"/>
      <c r="E530" s="250" t="s">
        <v>327</v>
      </c>
      <c r="F530" s="250"/>
      <c r="G530" s="250"/>
      <c r="H530" s="250"/>
      <c r="I530" s="250"/>
      <c r="J530" s="250"/>
      <c r="K530" s="250"/>
      <c r="L530" s="250"/>
    </row>
    <row r="531" spans="1:1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2:12" ht="15">
      <c r="B532" s="253" t="s">
        <v>294</v>
      </c>
      <c r="C532" s="253"/>
      <c r="D532" s="253"/>
      <c r="E532" s="253"/>
      <c r="F532" s="253"/>
      <c r="G532" s="253"/>
      <c r="H532" s="253"/>
      <c r="I532" s="253"/>
      <c r="J532" s="253"/>
      <c r="K532" s="253"/>
      <c r="L532" s="253"/>
    </row>
    <row r="534" spans="1:12" ht="15">
      <c r="A534" s="102" t="s">
        <v>6</v>
      </c>
      <c r="B534" s="288" t="s">
        <v>24</v>
      </c>
      <c r="C534" s="288"/>
      <c r="D534" s="288"/>
      <c r="E534" s="288"/>
      <c r="F534" s="288"/>
      <c r="G534" s="288" t="s">
        <v>106</v>
      </c>
      <c r="H534" s="288"/>
      <c r="I534" s="289" t="s">
        <v>105</v>
      </c>
      <c r="J534" s="289"/>
      <c r="K534" s="290" t="s">
        <v>84</v>
      </c>
      <c r="L534" s="290"/>
    </row>
    <row r="535" spans="1:12" ht="15">
      <c r="A535" s="100">
        <v>1</v>
      </c>
      <c r="B535" s="249">
        <v>2</v>
      </c>
      <c r="C535" s="249"/>
      <c r="D535" s="249"/>
      <c r="E535" s="249"/>
      <c r="F535" s="249"/>
      <c r="G535" s="249">
        <v>3</v>
      </c>
      <c r="H535" s="249"/>
      <c r="I535" s="249">
        <v>4</v>
      </c>
      <c r="J535" s="249"/>
      <c r="K535" s="249">
        <v>5</v>
      </c>
      <c r="L535" s="249"/>
    </row>
    <row r="536" spans="1:12" ht="15">
      <c r="A536" s="101">
        <v>1</v>
      </c>
      <c r="B536" s="291" t="s">
        <v>124</v>
      </c>
      <c r="C536" s="291"/>
      <c r="D536" s="291"/>
      <c r="E536" s="291"/>
      <c r="F536" s="291"/>
      <c r="G536" s="281">
        <v>225</v>
      </c>
      <c r="H536" s="282"/>
      <c r="I536" s="283">
        <v>1</v>
      </c>
      <c r="J536" s="283"/>
      <c r="K536" s="284">
        <v>187538.23</v>
      </c>
      <c r="L536" s="284"/>
    </row>
    <row r="537" spans="1:13" ht="15">
      <c r="A537" s="285" t="s">
        <v>20</v>
      </c>
      <c r="B537" s="285"/>
      <c r="C537" s="285"/>
      <c r="D537" s="285"/>
      <c r="E537" s="285"/>
      <c r="F537" s="285"/>
      <c r="G537" s="285" t="s">
        <v>21</v>
      </c>
      <c r="H537" s="285"/>
      <c r="I537" s="285" t="s">
        <v>21</v>
      </c>
      <c r="J537" s="285"/>
      <c r="K537" s="286">
        <f>K536-9998.23</f>
        <v>177540</v>
      </c>
      <c r="L537" s="287"/>
      <c r="M537" s="199" t="s">
        <v>331</v>
      </c>
    </row>
    <row r="538" spans="1:12" ht="1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196"/>
      <c r="L538" s="197"/>
    </row>
    <row r="539" spans="1:12" ht="15">
      <c r="A539" s="247" t="s">
        <v>2</v>
      </c>
      <c r="B539" s="247"/>
      <c r="C539" s="247"/>
      <c r="D539" s="247"/>
      <c r="E539" s="268" t="s">
        <v>77</v>
      </c>
      <c r="F539" s="268"/>
      <c r="G539" s="268"/>
      <c r="H539" s="268"/>
      <c r="I539" s="268"/>
      <c r="J539" s="268"/>
      <c r="K539" s="268"/>
      <c r="L539" s="268"/>
    </row>
    <row r="540" spans="1:12" ht="29.25" customHeight="1">
      <c r="A540" s="247" t="s">
        <v>3</v>
      </c>
      <c r="B540" s="247"/>
      <c r="C540" s="247"/>
      <c r="D540" s="247"/>
      <c r="E540" s="292" t="s">
        <v>326</v>
      </c>
      <c r="F540" s="292"/>
      <c r="G540" s="292"/>
      <c r="H540" s="292"/>
      <c r="I540" s="292"/>
      <c r="J540" s="292"/>
      <c r="K540" s="292"/>
      <c r="L540" s="292"/>
    </row>
    <row r="541" spans="1:12" ht="15">
      <c r="A541" s="247" t="s">
        <v>152</v>
      </c>
      <c r="B541" s="247"/>
      <c r="C541" s="247"/>
      <c r="D541" s="247"/>
      <c r="E541" s="250" t="s">
        <v>327</v>
      </c>
      <c r="F541" s="250"/>
      <c r="G541" s="250"/>
      <c r="H541" s="250"/>
      <c r="I541" s="250"/>
      <c r="J541" s="250"/>
      <c r="K541" s="250"/>
      <c r="L541" s="250"/>
    </row>
    <row r="542" spans="2:12" ht="25.5" customHeight="1">
      <c r="B542" s="253" t="s">
        <v>328</v>
      </c>
      <c r="C542" s="253"/>
      <c r="D542" s="253"/>
      <c r="E542" s="253"/>
      <c r="F542" s="253"/>
      <c r="G542" s="253"/>
      <c r="H542" s="253"/>
      <c r="I542" s="253"/>
      <c r="J542" s="253"/>
      <c r="K542" s="253"/>
      <c r="L542" s="253"/>
    </row>
    <row r="544" spans="1:12" ht="15" customHeight="1">
      <c r="A544" s="165" t="s">
        <v>6</v>
      </c>
      <c r="B544" s="288" t="s">
        <v>24</v>
      </c>
      <c r="C544" s="288"/>
      <c r="D544" s="288"/>
      <c r="E544" s="288"/>
      <c r="F544" s="288"/>
      <c r="G544" s="288" t="s">
        <v>106</v>
      </c>
      <c r="H544" s="288"/>
      <c r="I544" s="289" t="s">
        <v>105</v>
      </c>
      <c r="J544" s="289"/>
      <c r="K544" s="290" t="s">
        <v>84</v>
      </c>
      <c r="L544" s="290"/>
    </row>
    <row r="545" spans="1:12" ht="15">
      <c r="A545" s="160">
        <v>1</v>
      </c>
      <c r="B545" s="249">
        <v>2</v>
      </c>
      <c r="C545" s="249"/>
      <c r="D545" s="249"/>
      <c r="E545" s="249"/>
      <c r="F545" s="249"/>
      <c r="G545" s="224">
        <v>3</v>
      </c>
      <c r="H545" s="226"/>
      <c r="I545" s="249">
        <v>4</v>
      </c>
      <c r="J545" s="249"/>
      <c r="K545" s="249">
        <v>5</v>
      </c>
      <c r="L545" s="249"/>
    </row>
    <row r="546" spans="1:12" ht="15">
      <c r="A546" s="161">
        <v>1</v>
      </c>
      <c r="B546" s="291" t="s">
        <v>124</v>
      </c>
      <c r="C546" s="291"/>
      <c r="D546" s="291"/>
      <c r="E546" s="291"/>
      <c r="F546" s="291"/>
      <c r="G546" s="224" t="s">
        <v>21</v>
      </c>
      <c r="H546" s="226"/>
      <c r="I546" s="284" t="s">
        <v>21</v>
      </c>
      <c r="J546" s="284"/>
      <c r="K546" s="284">
        <v>69363.45</v>
      </c>
      <c r="L546" s="284"/>
    </row>
    <row r="547" spans="1:13" ht="15">
      <c r="A547" s="285" t="s">
        <v>20</v>
      </c>
      <c r="B547" s="285"/>
      <c r="C547" s="285"/>
      <c r="D547" s="285"/>
      <c r="E547" s="285"/>
      <c r="F547" s="285"/>
      <c r="G547" s="224" t="s">
        <v>21</v>
      </c>
      <c r="H547" s="226"/>
      <c r="I547" s="285" t="s">
        <v>21</v>
      </c>
      <c r="J547" s="285"/>
      <c r="K547" s="286">
        <f>K546-2363.45</f>
        <v>67000</v>
      </c>
      <c r="L547" s="287"/>
      <c r="M547" s="199" t="s">
        <v>331</v>
      </c>
    </row>
    <row r="549" spans="1:12" ht="15" customHeight="1">
      <c r="A549" s="247" t="s">
        <v>2</v>
      </c>
      <c r="B549" s="247"/>
      <c r="C549" s="247"/>
      <c r="D549" s="247"/>
      <c r="E549" s="268" t="s">
        <v>77</v>
      </c>
      <c r="F549" s="268"/>
      <c r="G549" s="268"/>
      <c r="H549" s="268"/>
      <c r="I549" s="268"/>
      <c r="J549" s="268"/>
      <c r="K549" s="268"/>
      <c r="L549" s="268"/>
    </row>
    <row r="550" spans="1:12" ht="28.5" customHeight="1">
      <c r="A550" s="247" t="s">
        <v>3</v>
      </c>
      <c r="B550" s="247"/>
      <c r="C550" s="247"/>
      <c r="D550" s="247"/>
      <c r="E550" s="292" t="s">
        <v>326</v>
      </c>
      <c r="F550" s="292"/>
      <c r="G550" s="292"/>
      <c r="H550" s="292"/>
      <c r="I550" s="292"/>
      <c r="J550" s="292"/>
      <c r="K550" s="292"/>
      <c r="L550" s="292"/>
    </row>
    <row r="551" spans="1:12" ht="14.25" customHeight="1">
      <c r="A551" s="247" t="s">
        <v>152</v>
      </c>
      <c r="B551" s="247"/>
      <c r="C551" s="247"/>
      <c r="D551" s="247"/>
      <c r="E551" s="250" t="s">
        <v>327</v>
      </c>
      <c r="F551" s="250"/>
      <c r="G551" s="250"/>
      <c r="H551" s="250"/>
      <c r="I551" s="250"/>
      <c r="J551" s="250"/>
      <c r="K551" s="250"/>
      <c r="L551" s="250"/>
    </row>
    <row r="552" spans="2:12" ht="15">
      <c r="B552" s="253" t="s">
        <v>295</v>
      </c>
      <c r="C552" s="253"/>
      <c r="D552" s="253"/>
      <c r="E552" s="253"/>
      <c r="F552" s="253"/>
      <c r="G552" s="253"/>
      <c r="H552" s="253"/>
      <c r="I552" s="253"/>
      <c r="J552" s="253"/>
      <c r="K552" s="253"/>
      <c r="L552" s="253"/>
    </row>
    <row r="554" spans="1:12" ht="29.25" customHeight="1">
      <c r="A554" s="114" t="s">
        <v>6</v>
      </c>
      <c r="B554" s="288" t="s">
        <v>24</v>
      </c>
      <c r="C554" s="288"/>
      <c r="D554" s="288"/>
      <c r="E554" s="288"/>
      <c r="F554" s="288"/>
      <c r="G554" s="298" t="s">
        <v>106</v>
      </c>
      <c r="H554" s="299"/>
      <c r="I554" s="289" t="s">
        <v>105</v>
      </c>
      <c r="J554" s="289"/>
      <c r="K554" s="290" t="s">
        <v>84</v>
      </c>
      <c r="L554" s="290"/>
    </row>
    <row r="555" spans="1:12" ht="15">
      <c r="A555" s="112">
        <v>1</v>
      </c>
      <c r="B555" s="249">
        <v>2</v>
      </c>
      <c r="C555" s="249"/>
      <c r="D555" s="249"/>
      <c r="E555" s="249"/>
      <c r="F555" s="249"/>
      <c r="G555" s="224">
        <v>3</v>
      </c>
      <c r="H555" s="226"/>
      <c r="I555" s="249">
        <v>4</v>
      </c>
      <c r="J555" s="249"/>
      <c r="K555" s="249">
        <v>5</v>
      </c>
      <c r="L555" s="249"/>
    </row>
    <row r="556" spans="1:12" ht="15">
      <c r="A556" s="113">
        <v>1</v>
      </c>
      <c r="B556" s="291" t="s">
        <v>124</v>
      </c>
      <c r="C556" s="291"/>
      <c r="D556" s="291"/>
      <c r="E556" s="291"/>
      <c r="F556" s="291"/>
      <c r="G556" s="224" t="s">
        <v>21</v>
      </c>
      <c r="H556" s="226"/>
      <c r="I556" s="284" t="s">
        <v>21</v>
      </c>
      <c r="J556" s="284"/>
      <c r="K556" s="284">
        <v>77110.32</v>
      </c>
      <c r="L556" s="284"/>
    </row>
    <row r="557" spans="1:13" ht="15">
      <c r="A557" s="285" t="s">
        <v>20</v>
      </c>
      <c r="B557" s="285"/>
      <c r="C557" s="285"/>
      <c r="D557" s="285"/>
      <c r="E557" s="285"/>
      <c r="F557" s="285"/>
      <c r="G557" s="224" t="s">
        <v>21</v>
      </c>
      <c r="H557" s="226"/>
      <c r="I557" s="285" t="s">
        <v>21</v>
      </c>
      <c r="J557" s="285"/>
      <c r="K557" s="286">
        <f>K556</f>
        <v>77110.32</v>
      </c>
      <c r="L557" s="287"/>
      <c r="M557" s="199" t="s">
        <v>331</v>
      </c>
    </row>
    <row r="559" ht="15" hidden="1"/>
    <row r="560" spans="1:12" ht="15">
      <c r="A560" s="151"/>
      <c r="B560" s="253" t="s">
        <v>305</v>
      </c>
      <c r="C560" s="253"/>
      <c r="D560" s="253"/>
      <c r="E560" s="253"/>
      <c r="F560" s="253"/>
      <c r="G560" s="253"/>
      <c r="H560" s="253"/>
      <c r="I560" s="253"/>
      <c r="J560" s="253"/>
      <c r="K560" s="253"/>
      <c r="L560" s="253"/>
    </row>
    <row r="561" spans="1:12" ht="15">
      <c r="A561" s="151"/>
      <c r="B561" s="152"/>
      <c r="C561" s="152"/>
      <c r="D561" s="152"/>
      <c r="E561" s="152"/>
      <c r="F561" s="152"/>
      <c r="G561" s="152"/>
      <c r="H561" s="152"/>
      <c r="I561" s="152"/>
      <c r="J561" s="152"/>
      <c r="K561" s="152"/>
      <c r="L561" s="152"/>
    </row>
    <row r="562" spans="1:12" ht="15">
      <c r="A562" s="247" t="s">
        <v>2</v>
      </c>
      <c r="B562" s="247"/>
      <c r="C562" s="247"/>
      <c r="D562" s="247"/>
      <c r="E562" s="248" t="s">
        <v>162</v>
      </c>
      <c r="F562" s="248"/>
      <c r="G562" s="248"/>
      <c r="H562" s="248"/>
      <c r="I562" s="248"/>
      <c r="J562" s="248"/>
      <c r="K562" s="248"/>
      <c r="L562" s="248"/>
    </row>
    <row r="563" spans="1:12" ht="15">
      <c r="A563" s="247" t="s">
        <v>3</v>
      </c>
      <c r="B563" s="247"/>
      <c r="C563" s="247"/>
      <c r="D563" s="247"/>
      <c r="E563" s="248" t="s">
        <v>5</v>
      </c>
      <c r="F563" s="248"/>
      <c r="G563" s="248"/>
      <c r="H563" s="248"/>
      <c r="I563" s="248"/>
      <c r="J563" s="248"/>
      <c r="K563" s="248"/>
      <c r="L563" s="248"/>
    </row>
    <row r="564" spans="1:12" ht="15">
      <c r="A564" s="1"/>
      <c r="B564" s="1"/>
      <c r="C564" s="1"/>
      <c r="D564" s="1"/>
      <c r="E564" s="248"/>
      <c r="F564" s="248"/>
      <c r="G564" s="248"/>
      <c r="H564" s="248"/>
      <c r="I564" s="248"/>
      <c r="J564" s="248"/>
      <c r="K564" s="248"/>
      <c r="L564" s="248"/>
    </row>
    <row r="565" spans="1:12" ht="15">
      <c r="A565" s="247" t="s">
        <v>152</v>
      </c>
      <c r="B565" s="247"/>
      <c r="C565" s="247"/>
      <c r="D565" s="247"/>
      <c r="E565" s="248" t="s">
        <v>301</v>
      </c>
      <c r="F565" s="248"/>
      <c r="G565" s="248"/>
      <c r="H565" s="248"/>
      <c r="I565" s="248"/>
      <c r="J565" s="248"/>
      <c r="K565" s="248"/>
      <c r="L565" s="248"/>
    </row>
    <row r="567" spans="1:12" ht="15">
      <c r="A567" s="1"/>
      <c r="B567" s="253" t="s">
        <v>306</v>
      </c>
      <c r="C567" s="253"/>
      <c r="D567" s="253"/>
      <c r="E567" s="253"/>
      <c r="F567" s="253"/>
      <c r="G567" s="253"/>
      <c r="H567" s="253"/>
      <c r="I567" s="253"/>
      <c r="J567" s="253"/>
      <c r="K567" s="253"/>
      <c r="L567" s="253"/>
    </row>
    <row r="568" spans="1:12" ht="15">
      <c r="A568" s="1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</row>
    <row r="569" spans="1:12" ht="30" customHeight="1">
      <c r="A569" s="157" t="s">
        <v>6</v>
      </c>
      <c r="B569" s="288" t="s">
        <v>24</v>
      </c>
      <c r="C569" s="288"/>
      <c r="D569" s="288"/>
      <c r="E569" s="288"/>
      <c r="F569" s="288"/>
      <c r="G569" s="154" t="s">
        <v>155</v>
      </c>
      <c r="H569" s="288" t="s">
        <v>106</v>
      </c>
      <c r="I569" s="288"/>
      <c r="J569" s="289" t="s">
        <v>105</v>
      </c>
      <c r="K569" s="289"/>
      <c r="L569" s="159" t="s">
        <v>84</v>
      </c>
    </row>
    <row r="570" spans="1:12" ht="15">
      <c r="A570" s="149">
        <v>1</v>
      </c>
      <c r="B570" s="249">
        <v>2</v>
      </c>
      <c r="C570" s="249"/>
      <c r="D570" s="249"/>
      <c r="E570" s="249"/>
      <c r="F570" s="249"/>
      <c r="G570" s="149">
        <v>3</v>
      </c>
      <c r="H570" s="249">
        <v>4</v>
      </c>
      <c r="I570" s="249"/>
      <c r="J570" s="249">
        <v>5</v>
      </c>
      <c r="K570" s="249"/>
      <c r="L570" s="149">
        <v>6</v>
      </c>
    </row>
    <row r="571" spans="1:12" ht="27" customHeight="1" hidden="1">
      <c r="A571" s="49">
        <v>1</v>
      </c>
      <c r="B571" s="227" t="s">
        <v>126</v>
      </c>
      <c r="C571" s="264"/>
      <c r="D571" s="264"/>
      <c r="E571" s="264"/>
      <c r="F571" s="265"/>
      <c r="G571" s="150">
        <v>341</v>
      </c>
      <c r="H571" s="296" t="s">
        <v>21</v>
      </c>
      <c r="I571" s="237"/>
      <c r="J571" s="230" t="s">
        <v>21</v>
      </c>
      <c r="K571" s="230"/>
      <c r="L571" s="76"/>
    </row>
    <row r="572" spans="1:12" ht="15" hidden="1">
      <c r="A572" s="49">
        <v>2</v>
      </c>
      <c r="B572" s="291" t="s">
        <v>167</v>
      </c>
      <c r="C572" s="291"/>
      <c r="D572" s="291"/>
      <c r="E572" s="291"/>
      <c r="F572" s="291"/>
      <c r="G572" s="156">
        <v>343</v>
      </c>
      <c r="H572" s="310"/>
      <c r="I572" s="310"/>
      <c r="J572" s="311"/>
      <c r="K572" s="311"/>
      <c r="L572" s="77"/>
    </row>
    <row r="573" spans="1:12" ht="15" hidden="1">
      <c r="A573" s="49">
        <v>3</v>
      </c>
      <c r="B573" s="291" t="s">
        <v>282</v>
      </c>
      <c r="C573" s="291"/>
      <c r="D573" s="291"/>
      <c r="E573" s="291"/>
      <c r="F573" s="291"/>
      <c r="G573" s="158">
        <v>343</v>
      </c>
      <c r="H573" s="312"/>
      <c r="I573" s="312"/>
      <c r="J573" s="284"/>
      <c r="K573" s="284"/>
      <c r="L573" s="79"/>
    </row>
    <row r="574" spans="1:12" ht="15" hidden="1">
      <c r="A574" s="49">
        <v>4</v>
      </c>
      <c r="B574" s="291" t="s">
        <v>168</v>
      </c>
      <c r="C574" s="291"/>
      <c r="D574" s="291"/>
      <c r="E574" s="291"/>
      <c r="F574" s="291"/>
      <c r="G574" s="155">
        <v>344</v>
      </c>
      <c r="H574" s="254" t="s">
        <v>21</v>
      </c>
      <c r="I574" s="254"/>
      <c r="J574" s="254" t="s">
        <v>21</v>
      </c>
      <c r="K574" s="254"/>
      <c r="L574" s="79"/>
    </row>
    <row r="575" spans="1:12" ht="15" hidden="1">
      <c r="A575" s="49">
        <v>5</v>
      </c>
      <c r="B575" s="291" t="s">
        <v>169</v>
      </c>
      <c r="C575" s="291"/>
      <c r="D575" s="291"/>
      <c r="E575" s="291"/>
      <c r="F575" s="291"/>
      <c r="G575" s="150">
        <v>345</v>
      </c>
      <c r="H575" s="254" t="s">
        <v>21</v>
      </c>
      <c r="I575" s="254"/>
      <c r="J575" s="254" t="s">
        <v>21</v>
      </c>
      <c r="K575" s="254"/>
      <c r="L575" s="79"/>
    </row>
    <row r="576" spans="1:12" ht="15" hidden="1">
      <c r="A576" s="49">
        <v>6</v>
      </c>
      <c r="B576" s="258" t="s">
        <v>170</v>
      </c>
      <c r="C576" s="259"/>
      <c r="D576" s="259"/>
      <c r="E576" s="259"/>
      <c r="F576" s="260"/>
      <c r="G576" s="150">
        <v>345</v>
      </c>
      <c r="H576" s="254" t="s">
        <v>21</v>
      </c>
      <c r="I576" s="254"/>
      <c r="J576" s="254" t="s">
        <v>21</v>
      </c>
      <c r="K576" s="254"/>
      <c r="L576" s="79"/>
    </row>
    <row r="577" spans="1:12" ht="15" hidden="1">
      <c r="A577" s="49">
        <v>7</v>
      </c>
      <c r="B577" s="291" t="s">
        <v>171</v>
      </c>
      <c r="C577" s="291"/>
      <c r="D577" s="291"/>
      <c r="E577" s="291"/>
      <c r="F577" s="291"/>
      <c r="G577" s="150">
        <v>346</v>
      </c>
      <c r="H577" s="230" t="s">
        <v>21</v>
      </c>
      <c r="I577" s="230"/>
      <c r="J577" s="230" t="s">
        <v>21</v>
      </c>
      <c r="K577" s="230"/>
      <c r="L577" s="79"/>
    </row>
    <row r="578" spans="1:12" ht="15" hidden="1">
      <c r="A578" s="49">
        <v>8</v>
      </c>
      <c r="B578" s="291" t="s">
        <v>172</v>
      </c>
      <c r="C578" s="291"/>
      <c r="D578" s="291"/>
      <c r="E578" s="291"/>
      <c r="F578" s="291"/>
      <c r="G578" s="150">
        <v>346</v>
      </c>
      <c r="H578" s="230" t="s">
        <v>21</v>
      </c>
      <c r="I578" s="230"/>
      <c r="J578" s="254" t="s">
        <v>21</v>
      </c>
      <c r="K578" s="254"/>
      <c r="L578" s="79"/>
    </row>
    <row r="579" spans="1:12" ht="39.75" customHeight="1" hidden="1">
      <c r="A579" s="49">
        <v>9</v>
      </c>
      <c r="B579" s="227" t="s">
        <v>173</v>
      </c>
      <c r="C579" s="264"/>
      <c r="D579" s="264"/>
      <c r="E579" s="264"/>
      <c r="F579" s="265"/>
      <c r="G579" s="153">
        <v>346</v>
      </c>
      <c r="H579" s="215" t="s">
        <v>21</v>
      </c>
      <c r="I579" s="215"/>
      <c r="J579" s="280" t="s">
        <v>21</v>
      </c>
      <c r="K579" s="280"/>
      <c r="L579" s="77"/>
    </row>
    <row r="580" spans="1:12" ht="39.75" customHeight="1" hidden="1">
      <c r="A580" s="49">
        <v>10</v>
      </c>
      <c r="B580" s="227" t="s">
        <v>174</v>
      </c>
      <c r="C580" s="264"/>
      <c r="D580" s="264"/>
      <c r="E580" s="264"/>
      <c r="F580" s="265"/>
      <c r="G580" s="153">
        <v>346</v>
      </c>
      <c r="H580" s="215" t="s">
        <v>21</v>
      </c>
      <c r="I580" s="215"/>
      <c r="J580" s="280" t="s">
        <v>21</v>
      </c>
      <c r="K580" s="280"/>
      <c r="L580" s="77"/>
    </row>
    <row r="581" spans="1:12" ht="27" customHeight="1" hidden="1">
      <c r="A581" s="49">
        <v>11</v>
      </c>
      <c r="B581" s="227" t="s">
        <v>127</v>
      </c>
      <c r="C581" s="264"/>
      <c r="D581" s="264"/>
      <c r="E581" s="264"/>
      <c r="F581" s="265"/>
      <c r="G581" s="150">
        <v>349</v>
      </c>
      <c r="H581" s="230" t="s">
        <v>21</v>
      </c>
      <c r="I581" s="230"/>
      <c r="J581" s="254" t="s">
        <v>21</v>
      </c>
      <c r="K581" s="254"/>
      <c r="L581" s="79">
        <v>0</v>
      </c>
    </row>
    <row r="582" spans="1:12" ht="15" hidden="1">
      <c r="A582" s="150">
        <v>1</v>
      </c>
      <c r="B582" s="291" t="s">
        <v>304</v>
      </c>
      <c r="C582" s="291"/>
      <c r="D582" s="291"/>
      <c r="E582" s="291"/>
      <c r="F582" s="291"/>
      <c r="G582" s="150">
        <v>310</v>
      </c>
      <c r="H582" s="230" t="s">
        <v>21</v>
      </c>
      <c r="I582" s="230"/>
      <c r="J582" s="238" t="s">
        <v>21</v>
      </c>
      <c r="K582" s="239"/>
      <c r="L582" s="79"/>
    </row>
    <row r="583" spans="1:12" ht="53.25" customHeight="1">
      <c r="A583" s="150">
        <v>1</v>
      </c>
      <c r="B583" s="227" t="s">
        <v>174</v>
      </c>
      <c r="C583" s="264"/>
      <c r="D583" s="264"/>
      <c r="E583" s="264"/>
      <c r="F583" s="265"/>
      <c r="G583" s="150">
        <v>346</v>
      </c>
      <c r="H583" s="230"/>
      <c r="I583" s="230"/>
      <c r="J583" s="240"/>
      <c r="K583" s="241"/>
      <c r="L583" s="79">
        <v>144859</v>
      </c>
    </row>
    <row r="584" spans="1:12" ht="15" hidden="1">
      <c r="A584" s="150">
        <v>14</v>
      </c>
      <c r="B584" s="291" t="s">
        <v>280</v>
      </c>
      <c r="C584" s="291"/>
      <c r="D584" s="291"/>
      <c r="E584" s="291"/>
      <c r="F584" s="291"/>
      <c r="G584" s="150">
        <v>310</v>
      </c>
      <c r="H584" s="230">
        <v>9</v>
      </c>
      <c r="I584" s="230"/>
      <c r="J584" s="240">
        <f>L584/H584</f>
        <v>0</v>
      </c>
      <c r="K584" s="241"/>
      <c r="L584" s="79"/>
    </row>
    <row r="585" spans="1:12" ht="15" hidden="1">
      <c r="A585" s="150">
        <v>15</v>
      </c>
      <c r="B585" s="258" t="s">
        <v>281</v>
      </c>
      <c r="C585" s="259"/>
      <c r="D585" s="259"/>
      <c r="E585" s="259"/>
      <c r="F585" s="260"/>
      <c r="G585" s="150">
        <v>310</v>
      </c>
      <c r="H585" s="236">
        <v>1</v>
      </c>
      <c r="I585" s="237"/>
      <c r="J585" s="240">
        <f>L585/H585</f>
        <v>0</v>
      </c>
      <c r="K585" s="241"/>
      <c r="L585" s="79"/>
    </row>
    <row r="586" spans="1:12" ht="15" hidden="1">
      <c r="A586" s="150">
        <v>16</v>
      </c>
      <c r="B586" s="258"/>
      <c r="C586" s="259"/>
      <c r="D586" s="259"/>
      <c r="E586" s="259"/>
      <c r="F586" s="260"/>
      <c r="G586" s="150">
        <v>310</v>
      </c>
      <c r="H586" s="236"/>
      <c r="I586" s="237"/>
      <c r="J586" s="240"/>
      <c r="K586" s="241"/>
      <c r="L586" s="79"/>
    </row>
    <row r="587" spans="1:12" ht="15" hidden="1">
      <c r="A587" s="150">
        <v>15</v>
      </c>
      <c r="B587" s="291"/>
      <c r="C587" s="291"/>
      <c r="D587" s="291"/>
      <c r="E587" s="291"/>
      <c r="F587" s="291"/>
      <c r="G587" s="150">
        <v>310</v>
      </c>
      <c r="H587" s="230"/>
      <c r="I587" s="230"/>
      <c r="J587" s="308"/>
      <c r="K587" s="309"/>
      <c r="L587" s="79"/>
    </row>
    <row r="588" spans="1:13" ht="15">
      <c r="A588" s="285" t="s">
        <v>20</v>
      </c>
      <c r="B588" s="285"/>
      <c r="C588" s="285"/>
      <c r="D588" s="285"/>
      <c r="E588" s="285"/>
      <c r="F588" s="285"/>
      <c r="G588" s="149" t="s">
        <v>21</v>
      </c>
      <c r="H588" s="249" t="s">
        <v>21</v>
      </c>
      <c r="I588" s="249"/>
      <c r="J588" s="306" t="s">
        <v>21</v>
      </c>
      <c r="K588" s="306"/>
      <c r="L588" s="172">
        <f>L571+L572+L573+L574+L575+L576+L577+L578+L579+L580+L581+L582+L583+L584+L585+L586+L587</f>
        <v>144859</v>
      </c>
      <c r="M588" s="199" t="s">
        <v>330</v>
      </c>
    </row>
    <row r="590" ht="15" hidden="1"/>
    <row r="591" spans="1:12" ht="15">
      <c r="A591" s="247" t="s">
        <v>2</v>
      </c>
      <c r="B591" s="247"/>
      <c r="C591" s="247"/>
      <c r="D591" s="247"/>
      <c r="E591" s="248" t="s">
        <v>162</v>
      </c>
      <c r="F591" s="248"/>
      <c r="G591" s="248"/>
      <c r="H591" s="248"/>
      <c r="I591" s="248"/>
      <c r="J591" s="248"/>
      <c r="K591" s="248"/>
      <c r="L591" s="248"/>
    </row>
    <row r="592" spans="1:12" ht="15">
      <c r="A592" s="247" t="s">
        <v>3</v>
      </c>
      <c r="B592" s="247"/>
      <c r="C592" s="247"/>
      <c r="D592" s="247"/>
      <c r="E592" s="248" t="s">
        <v>335</v>
      </c>
      <c r="F592" s="248"/>
      <c r="G592" s="248"/>
      <c r="H592" s="248"/>
      <c r="I592" s="248"/>
      <c r="J592" s="248"/>
      <c r="K592" s="248"/>
      <c r="L592" s="248"/>
    </row>
    <row r="593" ht="15" hidden="1"/>
    <row r="594" ht="6" customHeight="1"/>
    <row r="595" spans="1:12" ht="15">
      <c r="A595" s="247" t="s">
        <v>152</v>
      </c>
      <c r="B595" s="247"/>
      <c r="C595" s="247"/>
      <c r="D595" s="247"/>
      <c r="E595" s="307">
        <v>9.1507070140107E+19</v>
      </c>
      <c r="F595" s="248"/>
      <c r="G595" s="248"/>
      <c r="H595" s="248"/>
      <c r="I595" s="248"/>
      <c r="J595" s="248"/>
      <c r="K595" s="248"/>
      <c r="L595" s="248"/>
    </row>
    <row r="597" spans="1:12" ht="15">
      <c r="A597" s="1"/>
      <c r="B597" s="253" t="s">
        <v>336</v>
      </c>
      <c r="C597" s="253"/>
      <c r="D597" s="253"/>
      <c r="E597" s="253"/>
      <c r="F597" s="253"/>
      <c r="G597" s="253"/>
      <c r="H597" s="253"/>
      <c r="I597" s="253"/>
      <c r="J597" s="253"/>
      <c r="K597" s="253"/>
      <c r="L597" s="253"/>
    </row>
    <row r="598" spans="1:12" ht="15">
      <c r="A598" s="1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</row>
    <row r="599" spans="1:12" ht="30" customHeight="1">
      <c r="A599" s="157" t="s">
        <v>6</v>
      </c>
      <c r="B599" s="288" t="s">
        <v>24</v>
      </c>
      <c r="C599" s="288"/>
      <c r="D599" s="288"/>
      <c r="E599" s="288"/>
      <c r="F599" s="288"/>
      <c r="G599" s="298" t="s">
        <v>106</v>
      </c>
      <c r="H599" s="299"/>
      <c r="I599" s="300" t="s">
        <v>105</v>
      </c>
      <c r="J599" s="301"/>
      <c r="K599" s="302" t="s">
        <v>84</v>
      </c>
      <c r="L599" s="303"/>
    </row>
    <row r="600" spans="1:12" ht="15">
      <c r="A600" s="149">
        <v>1</v>
      </c>
      <c r="B600" s="249">
        <v>2</v>
      </c>
      <c r="C600" s="249"/>
      <c r="D600" s="249"/>
      <c r="E600" s="249"/>
      <c r="F600" s="249"/>
      <c r="G600" s="224">
        <v>4</v>
      </c>
      <c r="H600" s="226"/>
      <c r="I600" s="224">
        <v>5</v>
      </c>
      <c r="J600" s="226"/>
      <c r="K600" s="224">
        <v>6</v>
      </c>
      <c r="L600" s="226"/>
    </row>
    <row r="601" spans="1:12" ht="27" customHeight="1" hidden="1">
      <c r="A601" s="49">
        <v>1</v>
      </c>
      <c r="B601" s="227" t="s">
        <v>126</v>
      </c>
      <c r="C601" s="264"/>
      <c r="D601" s="264"/>
      <c r="E601" s="264"/>
      <c r="F601" s="265"/>
      <c r="G601" s="174"/>
      <c r="H601" s="189" t="s">
        <v>21</v>
      </c>
      <c r="I601" s="176"/>
      <c r="J601" s="174" t="s">
        <v>21</v>
      </c>
      <c r="K601" s="174"/>
      <c r="L601" s="76"/>
    </row>
    <row r="602" spans="1:12" ht="15" customHeight="1" hidden="1">
      <c r="A602" s="49">
        <v>2</v>
      </c>
      <c r="B602" s="291" t="s">
        <v>167</v>
      </c>
      <c r="C602" s="291"/>
      <c r="D602" s="291"/>
      <c r="E602" s="291"/>
      <c r="F602" s="291"/>
      <c r="G602" s="190"/>
      <c r="H602" s="190"/>
      <c r="I602" s="190"/>
      <c r="J602" s="191"/>
      <c r="K602" s="191"/>
      <c r="L602" s="77"/>
    </row>
    <row r="603" spans="1:12" ht="15" customHeight="1" hidden="1">
      <c r="A603" s="49">
        <v>3</v>
      </c>
      <c r="B603" s="291" t="s">
        <v>282</v>
      </c>
      <c r="C603" s="291"/>
      <c r="D603" s="291"/>
      <c r="E603" s="291"/>
      <c r="F603" s="291"/>
      <c r="G603" s="192"/>
      <c r="H603" s="188"/>
      <c r="I603" s="188"/>
      <c r="J603" s="184"/>
      <c r="K603" s="184"/>
      <c r="L603" s="79"/>
    </row>
    <row r="604" spans="1:12" ht="15" customHeight="1" hidden="1">
      <c r="A604" s="49">
        <v>4</v>
      </c>
      <c r="B604" s="291" t="s">
        <v>168</v>
      </c>
      <c r="C604" s="291"/>
      <c r="D604" s="291"/>
      <c r="E604" s="291"/>
      <c r="F604" s="291"/>
      <c r="G604" s="188"/>
      <c r="H604" s="181" t="s">
        <v>21</v>
      </c>
      <c r="I604" s="181"/>
      <c r="J604" s="181" t="s">
        <v>21</v>
      </c>
      <c r="K604" s="181"/>
      <c r="L604" s="79"/>
    </row>
    <row r="605" spans="1:12" ht="15" customHeight="1" hidden="1">
      <c r="A605" s="49">
        <v>5</v>
      </c>
      <c r="B605" s="291" t="s">
        <v>169</v>
      </c>
      <c r="C605" s="291"/>
      <c r="D605" s="291"/>
      <c r="E605" s="291"/>
      <c r="F605" s="291"/>
      <c r="G605" s="174"/>
      <c r="H605" s="181" t="s">
        <v>21</v>
      </c>
      <c r="I605" s="181"/>
      <c r="J605" s="181" t="s">
        <v>21</v>
      </c>
      <c r="K605" s="181"/>
      <c r="L605" s="79"/>
    </row>
    <row r="606" spans="1:12" ht="15" customHeight="1" hidden="1">
      <c r="A606" s="49">
        <v>6</v>
      </c>
      <c r="B606" s="258" t="s">
        <v>170</v>
      </c>
      <c r="C606" s="259"/>
      <c r="D606" s="259"/>
      <c r="E606" s="259"/>
      <c r="F606" s="260"/>
      <c r="G606" s="174"/>
      <c r="H606" s="181" t="s">
        <v>21</v>
      </c>
      <c r="I606" s="181"/>
      <c r="J606" s="181" t="s">
        <v>21</v>
      </c>
      <c r="K606" s="181"/>
      <c r="L606" s="79"/>
    </row>
    <row r="607" spans="1:12" ht="15" customHeight="1" hidden="1">
      <c r="A607" s="49">
        <v>7</v>
      </c>
      <c r="B607" s="291" t="s">
        <v>171</v>
      </c>
      <c r="C607" s="291"/>
      <c r="D607" s="291"/>
      <c r="E607" s="291"/>
      <c r="F607" s="291"/>
      <c r="G607" s="174"/>
      <c r="H607" s="174" t="s">
        <v>21</v>
      </c>
      <c r="I607" s="174"/>
      <c r="J607" s="174" t="s">
        <v>21</v>
      </c>
      <c r="K607" s="174"/>
      <c r="L607" s="79"/>
    </row>
    <row r="608" spans="1:12" ht="15" customHeight="1" hidden="1">
      <c r="A608" s="49">
        <v>8</v>
      </c>
      <c r="B608" s="291" t="s">
        <v>172</v>
      </c>
      <c r="C608" s="291"/>
      <c r="D608" s="291"/>
      <c r="E608" s="291"/>
      <c r="F608" s="291"/>
      <c r="G608" s="174"/>
      <c r="H608" s="174" t="s">
        <v>21</v>
      </c>
      <c r="I608" s="174"/>
      <c r="J608" s="181" t="s">
        <v>21</v>
      </c>
      <c r="K608" s="181"/>
      <c r="L608" s="79"/>
    </row>
    <row r="609" spans="1:12" ht="39.75" customHeight="1" hidden="1">
      <c r="A609" s="49">
        <v>9</v>
      </c>
      <c r="B609" s="227" t="s">
        <v>173</v>
      </c>
      <c r="C609" s="264"/>
      <c r="D609" s="264"/>
      <c r="E609" s="264"/>
      <c r="F609" s="265"/>
      <c r="G609" s="173"/>
      <c r="H609" s="173" t="s">
        <v>21</v>
      </c>
      <c r="I609" s="173"/>
      <c r="J609" s="183" t="s">
        <v>21</v>
      </c>
      <c r="K609" s="183"/>
      <c r="L609" s="77"/>
    </row>
    <row r="610" spans="1:12" ht="39.75" customHeight="1" hidden="1">
      <c r="A610" s="49">
        <v>10</v>
      </c>
      <c r="B610" s="227" t="s">
        <v>174</v>
      </c>
      <c r="C610" s="264"/>
      <c r="D610" s="264"/>
      <c r="E610" s="264"/>
      <c r="F610" s="265"/>
      <c r="G610" s="173"/>
      <c r="H610" s="173" t="s">
        <v>21</v>
      </c>
      <c r="I610" s="173"/>
      <c r="J610" s="183" t="s">
        <v>21</v>
      </c>
      <c r="K610" s="183"/>
      <c r="L610" s="77"/>
    </row>
    <row r="611" spans="1:12" ht="27" customHeight="1" hidden="1">
      <c r="A611" s="49">
        <v>11</v>
      </c>
      <c r="B611" s="227" t="s">
        <v>127</v>
      </c>
      <c r="C611" s="264"/>
      <c r="D611" s="264"/>
      <c r="E611" s="264"/>
      <c r="F611" s="265"/>
      <c r="G611" s="174"/>
      <c r="H611" s="174" t="s">
        <v>21</v>
      </c>
      <c r="I611" s="174"/>
      <c r="J611" s="181" t="s">
        <v>21</v>
      </c>
      <c r="K611" s="181"/>
      <c r="L611" s="79">
        <v>0</v>
      </c>
    </row>
    <row r="612" spans="1:12" ht="15">
      <c r="A612" s="150">
        <v>1</v>
      </c>
      <c r="B612" s="291" t="s">
        <v>124</v>
      </c>
      <c r="C612" s="291"/>
      <c r="D612" s="291"/>
      <c r="E612" s="291"/>
      <c r="F612" s="291"/>
      <c r="G612" s="236" t="s">
        <v>21</v>
      </c>
      <c r="H612" s="237"/>
      <c r="I612" s="238" t="s">
        <v>21</v>
      </c>
      <c r="J612" s="295"/>
      <c r="K612" s="238">
        <v>35750</v>
      </c>
      <c r="L612" s="239"/>
    </row>
    <row r="613" spans="1:12" ht="15">
      <c r="A613" s="150"/>
      <c r="B613" s="291"/>
      <c r="C613" s="291"/>
      <c r="D613" s="291"/>
      <c r="E613" s="291"/>
      <c r="F613" s="291"/>
      <c r="G613" s="236"/>
      <c r="H613" s="237"/>
      <c r="I613" s="236"/>
      <c r="J613" s="296"/>
      <c r="K613" s="295"/>
      <c r="L613" s="239"/>
    </row>
    <row r="614" spans="1:12" ht="15" customHeight="1" hidden="1">
      <c r="A614" s="150"/>
      <c r="B614" s="291"/>
      <c r="C614" s="291"/>
      <c r="D614" s="291"/>
      <c r="E614" s="291"/>
      <c r="F614" s="291"/>
      <c r="G614" s="174"/>
      <c r="H614" s="174"/>
      <c r="I614" s="174"/>
      <c r="J614" s="177"/>
      <c r="K614" s="178"/>
      <c r="L614" s="79"/>
    </row>
    <row r="615" spans="1:12" ht="15" customHeight="1" hidden="1">
      <c r="A615" s="150"/>
      <c r="B615" s="258"/>
      <c r="C615" s="259"/>
      <c r="D615" s="259"/>
      <c r="E615" s="259"/>
      <c r="F615" s="260"/>
      <c r="G615" s="174"/>
      <c r="H615" s="175"/>
      <c r="I615" s="176"/>
      <c r="J615" s="177"/>
      <c r="K615" s="178"/>
      <c r="L615" s="79"/>
    </row>
    <row r="616" spans="1:12" ht="15" customHeight="1" hidden="1">
      <c r="A616" s="150">
        <v>16</v>
      </c>
      <c r="B616" s="258"/>
      <c r="C616" s="259"/>
      <c r="D616" s="259"/>
      <c r="E616" s="259"/>
      <c r="F616" s="260"/>
      <c r="G616" s="174">
        <v>310</v>
      </c>
      <c r="H616" s="175"/>
      <c r="I616" s="176"/>
      <c r="J616" s="177"/>
      <c r="K616" s="178"/>
      <c r="L616" s="79"/>
    </row>
    <row r="617" spans="1:12" ht="15" customHeight="1" hidden="1">
      <c r="A617" s="150">
        <v>15</v>
      </c>
      <c r="B617" s="291"/>
      <c r="C617" s="291"/>
      <c r="D617" s="291"/>
      <c r="E617" s="291"/>
      <c r="F617" s="291"/>
      <c r="G617" s="174">
        <v>310</v>
      </c>
      <c r="H617" s="174"/>
      <c r="I617" s="174"/>
      <c r="J617" s="186"/>
      <c r="K617" s="187"/>
      <c r="L617" s="79"/>
    </row>
    <row r="618" spans="1:13" ht="15">
      <c r="A618" s="285" t="s">
        <v>20</v>
      </c>
      <c r="B618" s="285"/>
      <c r="C618" s="285"/>
      <c r="D618" s="285"/>
      <c r="E618" s="285"/>
      <c r="F618" s="285"/>
      <c r="G618" s="224" t="s">
        <v>21</v>
      </c>
      <c r="H618" s="226"/>
      <c r="I618" s="255" t="s">
        <v>21</v>
      </c>
      <c r="J618" s="256"/>
      <c r="K618" s="293">
        <f>L601+L602+L603+L604+L605+L606+L607+L608+L609+L610+L611+K612+L613+L614+L615+L616+L617-35750</f>
        <v>0</v>
      </c>
      <c r="L618" s="294"/>
      <c r="M618" s="199" t="s">
        <v>331</v>
      </c>
    </row>
    <row r="620" spans="1:12" ht="30.75" customHeight="1">
      <c r="A620" s="247" t="s">
        <v>2</v>
      </c>
      <c r="B620" s="247"/>
      <c r="C620" s="247"/>
      <c r="D620" s="247"/>
      <c r="E620" s="292" t="s">
        <v>337</v>
      </c>
      <c r="F620" s="292"/>
      <c r="G620" s="292"/>
      <c r="H620" s="292"/>
      <c r="I620" s="292"/>
      <c r="J620" s="292"/>
      <c r="K620" s="292"/>
      <c r="L620" s="292"/>
    </row>
    <row r="621" spans="1:12" ht="15">
      <c r="A621" s="247" t="s">
        <v>3</v>
      </c>
      <c r="B621" s="247"/>
      <c r="C621" s="247"/>
      <c r="D621" s="247"/>
      <c r="E621" s="248" t="s">
        <v>338</v>
      </c>
      <c r="F621" s="248"/>
      <c r="G621" s="248"/>
      <c r="H621" s="248"/>
      <c r="I621" s="248"/>
      <c r="J621" s="248"/>
      <c r="K621" s="248"/>
      <c r="L621" s="248"/>
    </row>
    <row r="622" spans="1:12" ht="15">
      <c r="A622" s="247" t="s">
        <v>152</v>
      </c>
      <c r="B622" s="247"/>
      <c r="C622" s="247"/>
      <c r="D622" s="247"/>
      <c r="E622" s="307">
        <v>9.1507070140107E+19</v>
      </c>
      <c r="F622" s="248"/>
      <c r="G622" s="248"/>
      <c r="H622" s="248"/>
      <c r="I622" s="248"/>
      <c r="J622" s="248"/>
      <c r="K622" s="248"/>
      <c r="L622" s="248"/>
    </row>
    <row r="624" spans="1:12" ht="15">
      <c r="A624" s="195" t="s">
        <v>6</v>
      </c>
      <c r="B624" s="288" t="s">
        <v>24</v>
      </c>
      <c r="C624" s="288"/>
      <c r="D624" s="288"/>
      <c r="E624" s="288"/>
      <c r="F624" s="288"/>
      <c r="G624" s="298" t="s">
        <v>106</v>
      </c>
      <c r="H624" s="299"/>
      <c r="I624" s="300" t="s">
        <v>105</v>
      </c>
      <c r="J624" s="301"/>
      <c r="K624" s="302" t="s">
        <v>84</v>
      </c>
      <c r="L624" s="303"/>
    </row>
    <row r="625" spans="1:12" ht="15">
      <c r="A625" s="194">
        <v>1</v>
      </c>
      <c r="B625" s="249">
        <v>2</v>
      </c>
      <c r="C625" s="249"/>
      <c r="D625" s="249"/>
      <c r="E625" s="249"/>
      <c r="F625" s="249"/>
      <c r="G625" s="224">
        <v>4</v>
      </c>
      <c r="H625" s="226"/>
      <c r="I625" s="224">
        <v>5</v>
      </c>
      <c r="J625" s="226"/>
      <c r="K625" s="224">
        <v>6</v>
      </c>
      <c r="L625" s="226"/>
    </row>
    <row r="626" spans="1:12" ht="15">
      <c r="A626" s="193">
        <v>1</v>
      </c>
      <c r="B626" s="291" t="s">
        <v>339</v>
      </c>
      <c r="C626" s="291"/>
      <c r="D626" s="291"/>
      <c r="E626" s="291"/>
      <c r="F626" s="291"/>
      <c r="G626" s="236" t="s">
        <v>21</v>
      </c>
      <c r="H626" s="237"/>
      <c r="I626" s="238" t="s">
        <v>21</v>
      </c>
      <c r="J626" s="295"/>
      <c r="K626" s="238">
        <v>147789</v>
      </c>
      <c r="L626" s="239"/>
    </row>
    <row r="627" spans="1:12" ht="15">
      <c r="A627" s="193"/>
      <c r="B627" s="291"/>
      <c r="C627" s="291"/>
      <c r="D627" s="291"/>
      <c r="E627" s="291"/>
      <c r="F627" s="291"/>
      <c r="G627" s="236"/>
      <c r="H627" s="237"/>
      <c r="I627" s="236"/>
      <c r="J627" s="296"/>
      <c r="K627" s="295"/>
      <c r="L627" s="239"/>
    </row>
    <row r="628" spans="1:13" ht="15">
      <c r="A628" s="285" t="s">
        <v>20</v>
      </c>
      <c r="B628" s="285"/>
      <c r="C628" s="285"/>
      <c r="D628" s="285"/>
      <c r="E628" s="285"/>
      <c r="F628" s="285"/>
      <c r="G628" s="224" t="s">
        <v>21</v>
      </c>
      <c r="H628" s="226"/>
      <c r="I628" s="255" t="s">
        <v>21</v>
      </c>
      <c r="J628" s="256"/>
      <c r="K628" s="293">
        <f>K626-64350.72+44678.52</f>
        <v>128116.79999999999</v>
      </c>
      <c r="L628" s="294"/>
      <c r="M628" s="199" t="s">
        <v>331</v>
      </c>
    </row>
    <row r="629" spans="1:12" ht="1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</row>
    <row r="630" spans="1:12" ht="15">
      <c r="A630" s="247" t="s">
        <v>2</v>
      </c>
      <c r="B630" s="247"/>
      <c r="C630" s="247"/>
      <c r="D630" s="247"/>
      <c r="E630" s="268" t="s">
        <v>158</v>
      </c>
      <c r="F630" s="268"/>
      <c r="G630" s="268"/>
      <c r="H630" s="268"/>
      <c r="I630" s="268"/>
      <c r="J630" s="268"/>
      <c r="K630" s="268"/>
      <c r="L630" s="268"/>
    </row>
    <row r="631" spans="1:12" ht="15">
      <c r="A631" s="247" t="s">
        <v>3</v>
      </c>
      <c r="B631" s="247"/>
      <c r="C631" s="247"/>
      <c r="D631" s="247"/>
      <c r="E631" s="248" t="s">
        <v>318</v>
      </c>
      <c r="F631" s="248"/>
      <c r="G631" s="248"/>
      <c r="H631" s="248"/>
      <c r="I631" s="248"/>
      <c r="J631" s="248"/>
      <c r="K631" s="248"/>
      <c r="L631" s="248"/>
    </row>
    <row r="632" spans="1:12" ht="15">
      <c r="A632" s="247" t="s">
        <v>152</v>
      </c>
      <c r="B632" s="247"/>
      <c r="C632" s="247"/>
      <c r="D632" s="247"/>
      <c r="E632" s="250" t="s">
        <v>319</v>
      </c>
      <c r="F632" s="250"/>
      <c r="G632" s="250"/>
      <c r="H632" s="250"/>
      <c r="I632" s="250"/>
      <c r="J632" s="250"/>
      <c r="K632" s="250"/>
      <c r="L632" s="250"/>
    </row>
    <row r="633" spans="1:12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2:12" ht="15">
      <c r="B634" s="253" t="s">
        <v>293</v>
      </c>
      <c r="C634" s="253"/>
      <c r="D634" s="253"/>
      <c r="E634" s="253"/>
      <c r="F634" s="253"/>
      <c r="G634" s="253"/>
      <c r="H634" s="253"/>
      <c r="I634" s="253"/>
      <c r="J634" s="253"/>
      <c r="K634" s="253"/>
      <c r="L634" s="253"/>
    </row>
    <row r="635" spans="1:12" ht="15">
      <c r="A635" s="207" t="s">
        <v>6</v>
      </c>
      <c r="B635" s="288" t="s">
        <v>24</v>
      </c>
      <c r="C635" s="288"/>
      <c r="D635" s="288"/>
      <c r="E635" s="288"/>
      <c r="F635" s="288"/>
      <c r="G635" s="288" t="s">
        <v>155</v>
      </c>
      <c r="H635" s="288"/>
      <c r="I635" s="289" t="s">
        <v>98</v>
      </c>
      <c r="J635" s="289"/>
      <c r="K635" s="290" t="s">
        <v>84</v>
      </c>
      <c r="L635" s="290"/>
    </row>
    <row r="636" spans="1:12" ht="15" customHeight="1">
      <c r="A636" s="206">
        <v>1</v>
      </c>
      <c r="B636" s="224">
        <v>2</v>
      </c>
      <c r="C636" s="225"/>
      <c r="D636" s="225"/>
      <c r="E636" s="225"/>
      <c r="F636" s="226"/>
      <c r="G636" s="224">
        <v>3</v>
      </c>
      <c r="H636" s="226"/>
      <c r="I636" s="224">
        <v>4</v>
      </c>
      <c r="J636" s="226"/>
      <c r="K636" s="224">
        <v>5</v>
      </c>
      <c r="L636" s="226"/>
    </row>
    <row r="637" spans="1:12" ht="15">
      <c r="A637" s="49">
        <v>1</v>
      </c>
      <c r="B637" s="258" t="s">
        <v>343</v>
      </c>
      <c r="C637" s="259"/>
      <c r="D637" s="259"/>
      <c r="E637" s="259"/>
      <c r="F637" s="260"/>
      <c r="G637" s="281">
        <v>225</v>
      </c>
      <c r="H637" s="282"/>
      <c r="I637" s="283">
        <v>1</v>
      </c>
      <c r="J637" s="283"/>
      <c r="K637" s="284">
        <v>277891.82</v>
      </c>
      <c r="L637" s="284"/>
    </row>
    <row r="638" spans="1:12" ht="15">
      <c r="A638" s="49">
        <v>1</v>
      </c>
      <c r="B638" s="258" t="s">
        <v>343</v>
      </c>
      <c r="C638" s="259"/>
      <c r="D638" s="259"/>
      <c r="E638" s="259"/>
      <c r="F638" s="260"/>
      <c r="G638" s="281">
        <v>225</v>
      </c>
      <c r="H638" s="282"/>
      <c r="I638" s="283">
        <v>1</v>
      </c>
      <c r="J638" s="283"/>
      <c r="K638" s="284">
        <v>92630.61</v>
      </c>
      <c r="L638" s="284"/>
    </row>
    <row r="639" spans="1:13" ht="15">
      <c r="A639" s="285" t="s">
        <v>20</v>
      </c>
      <c r="B639" s="285"/>
      <c r="C639" s="285"/>
      <c r="D639" s="285"/>
      <c r="E639" s="285"/>
      <c r="F639" s="285"/>
      <c r="G639" s="285" t="s">
        <v>21</v>
      </c>
      <c r="H639" s="285"/>
      <c r="I639" s="285" t="s">
        <v>21</v>
      </c>
      <c r="J639" s="285"/>
      <c r="K639" s="286">
        <f>K638+K637</f>
        <v>370522.43</v>
      </c>
      <c r="L639" s="287"/>
      <c r="M639" s="199" t="s">
        <v>331</v>
      </c>
    </row>
    <row r="640" spans="1:12" ht="15">
      <c r="A640" s="200"/>
      <c r="B640" s="203"/>
      <c r="C640" s="203"/>
      <c r="D640" s="203"/>
      <c r="E640" s="203"/>
      <c r="F640" s="203"/>
      <c r="G640" s="170"/>
      <c r="H640" s="170"/>
      <c r="I640" s="170"/>
      <c r="J640" s="202"/>
      <c r="K640" s="202"/>
      <c r="L640" s="201"/>
    </row>
    <row r="641" spans="1:12" ht="15">
      <c r="A641" s="247" t="s">
        <v>2</v>
      </c>
      <c r="B641" s="247"/>
      <c r="C641" s="247"/>
      <c r="D641" s="247"/>
      <c r="E641" s="268" t="s">
        <v>158</v>
      </c>
      <c r="F641" s="268"/>
      <c r="G641" s="268"/>
      <c r="H641" s="268"/>
      <c r="I641" s="268"/>
      <c r="J641" s="268"/>
      <c r="K641" s="268"/>
      <c r="L641" s="268"/>
    </row>
    <row r="642" spans="1:12" ht="15">
      <c r="A642" s="247" t="s">
        <v>3</v>
      </c>
      <c r="B642" s="247"/>
      <c r="C642" s="247"/>
      <c r="D642" s="247"/>
      <c r="E642" s="248" t="s">
        <v>318</v>
      </c>
      <c r="F642" s="248"/>
      <c r="G642" s="248"/>
      <c r="H642" s="248"/>
      <c r="I642" s="248"/>
      <c r="J642" s="248"/>
      <c r="K642" s="248"/>
      <c r="L642" s="248"/>
    </row>
    <row r="643" spans="1:12" ht="15">
      <c r="A643" s="247" t="s">
        <v>152</v>
      </c>
      <c r="B643" s="247"/>
      <c r="C643" s="247"/>
      <c r="D643" s="247"/>
      <c r="E643" s="250" t="s">
        <v>345</v>
      </c>
      <c r="F643" s="250"/>
      <c r="G643" s="250"/>
      <c r="H643" s="250"/>
      <c r="I643" s="250"/>
      <c r="J643" s="250"/>
      <c r="K643" s="250"/>
      <c r="L643" s="250"/>
    </row>
    <row r="644" spans="1:12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2:12" ht="15">
      <c r="B645" s="253" t="s">
        <v>293</v>
      </c>
      <c r="C645" s="253"/>
      <c r="D645" s="253"/>
      <c r="E645" s="253"/>
      <c r="F645" s="253"/>
      <c r="G645" s="253"/>
      <c r="H645" s="253"/>
      <c r="I645" s="253"/>
      <c r="J645" s="253"/>
      <c r="K645" s="253"/>
      <c r="L645" s="253"/>
    </row>
    <row r="646" spans="1:12" ht="15">
      <c r="A646" s="210" t="s">
        <v>6</v>
      </c>
      <c r="B646" s="288" t="s">
        <v>24</v>
      </c>
      <c r="C646" s="288"/>
      <c r="D646" s="288"/>
      <c r="E646" s="288"/>
      <c r="F646" s="288"/>
      <c r="G646" s="288" t="s">
        <v>155</v>
      </c>
      <c r="H646" s="288"/>
      <c r="I646" s="289" t="s">
        <v>98</v>
      </c>
      <c r="J646" s="289"/>
      <c r="K646" s="290" t="s">
        <v>84</v>
      </c>
      <c r="L646" s="290"/>
    </row>
    <row r="647" spans="1:12" ht="15">
      <c r="A647" s="209">
        <v>1</v>
      </c>
      <c r="B647" s="224">
        <v>2</v>
      </c>
      <c r="C647" s="225"/>
      <c r="D647" s="225"/>
      <c r="E647" s="225"/>
      <c r="F647" s="226"/>
      <c r="G647" s="224">
        <v>3</v>
      </c>
      <c r="H647" s="226"/>
      <c r="I647" s="224">
        <v>4</v>
      </c>
      <c r="J647" s="226"/>
      <c r="K647" s="224">
        <v>5</v>
      </c>
      <c r="L647" s="226"/>
    </row>
    <row r="648" spans="1:12" ht="15">
      <c r="A648" s="49">
        <v>1</v>
      </c>
      <c r="B648" s="258" t="s">
        <v>344</v>
      </c>
      <c r="C648" s="259"/>
      <c r="D648" s="259"/>
      <c r="E648" s="259"/>
      <c r="F648" s="260"/>
      <c r="G648" s="281">
        <v>310</v>
      </c>
      <c r="H648" s="282"/>
      <c r="I648" s="283">
        <v>1</v>
      </c>
      <c r="J648" s="283"/>
      <c r="K648" s="284">
        <v>62930</v>
      </c>
      <c r="L648" s="284"/>
    </row>
    <row r="649" spans="1:12" ht="15">
      <c r="A649" s="285" t="s">
        <v>20</v>
      </c>
      <c r="B649" s="285"/>
      <c r="C649" s="285"/>
      <c r="D649" s="285"/>
      <c r="E649" s="285"/>
      <c r="F649" s="285"/>
      <c r="G649" s="285" t="s">
        <v>21</v>
      </c>
      <c r="H649" s="285"/>
      <c r="I649" s="285" t="s">
        <v>21</v>
      </c>
      <c r="J649" s="285"/>
      <c r="K649" s="286">
        <f>K648</f>
        <v>62930</v>
      </c>
      <c r="L649" s="287"/>
    </row>
    <row r="651" spans="1:12" ht="15">
      <c r="A651" s="247" t="s">
        <v>2</v>
      </c>
      <c r="B651" s="247"/>
      <c r="C651" s="247"/>
      <c r="D651" s="247"/>
      <c r="E651" s="268" t="s">
        <v>158</v>
      </c>
      <c r="F651" s="268"/>
      <c r="G651" s="268"/>
      <c r="H651" s="268"/>
      <c r="I651" s="268"/>
      <c r="J651" s="268"/>
      <c r="K651" s="268"/>
      <c r="L651" s="268"/>
    </row>
    <row r="652" spans="1:12" ht="15">
      <c r="A652" s="247" t="s">
        <v>3</v>
      </c>
      <c r="B652" s="247"/>
      <c r="C652" s="247"/>
      <c r="D652" s="247"/>
      <c r="E652" s="248" t="s">
        <v>318</v>
      </c>
      <c r="F652" s="248"/>
      <c r="G652" s="248"/>
      <c r="H652" s="248"/>
      <c r="I652" s="248"/>
      <c r="J652" s="248"/>
      <c r="K652" s="248"/>
      <c r="L652" s="248"/>
    </row>
    <row r="653" spans="1:12" ht="15">
      <c r="A653" s="247" t="s">
        <v>152</v>
      </c>
      <c r="B653" s="247"/>
      <c r="C653" s="247"/>
      <c r="D653" s="247"/>
      <c r="E653" s="250" t="s">
        <v>346</v>
      </c>
      <c r="F653" s="250"/>
      <c r="G653" s="250"/>
      <c r="H653" s="250"/>
      <c r="I653" s="250"/>
      <c r="J653" s="250"/>
      <c r="K653" s="250"/>
      <c r="L653" s="250"/>
    </row>
    <row r="654" spans="1:12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2:12" ht="15">
      <c r="B655" s="253" t="s">
        <v>293</v>
      </c>
      <c r="C655" s="253"/>
      <c r="D655" s="253"/>
      <c r="E655" s="253"/>
      <c r="F655" s="253"/>
      <c r="G655" s="253"/>
      <c r="H655" s="253"/>
      <c r="I655" s="253"/>
      <c r="J655" s="253"/>
      <c r="K655" s="253"/>
      <c r="L655" s="253"/>
    </row>
    <row r="656" spans="1:12" ht="15">
      <c r="A656" s="210" t="s">
        <v>6</v>
      </c>
      <c r="B656" s="288" t="s">
        <v>24</v>
      </c>
      <c r="C656" s="288"/>
      <c r="D656" s="288"/>
      <c r="E656" s="288"/>
      <c r="F656" s="288"/>
      <c r="G656" s="288" t="s">
        <v>155</v>
      </c>
      <c r="H656" s="288"/>
      <c r="I656" s="289" t="s">
        <v>98</v>
      </c>
      <c r="J656" s="289"/>
      <c r="K656" s="290" t="s">
        <v>84</v>
      </c>
      <c r="L656" s="290"/>
    </row>
    <row r="657" spans="1:12" ht="15">
      <c r="A657" s="209">
        <v>1</v>
      </c>
      <c r="B657" s="224">
        <v>2</v>
      </c>
      <c r="C657" s="225"/>
      <c r="D657" s="225"/>
      <c r="E657" s="225"/>
      <c r="F657" s="226"/>
      <c r="G657" s="224">
        <v>3</v>
      </c>
      <c r="H657" s="226"/>
      <c r="I657" s="224">
        <v>4</v>
      </c>
      <c r="J657" s="226"/>
      <c r="K657" s="224">
        <v>5</v>
      </c>
      <c r="L657" s="226"/>
    </row>
    <row r="658" spans="1:12" ht="15">
      <c r="A658" s="49">
        <v>1</v>
      </c>
      <c r="B658" s="258" t="s">
        <v>347</v>
      </c>
      <c r="C658" s="259"/>
      <c r="D658" s="259"/>
      <c r="E658" s="259"/>
      <c r="F658" s="260"/>
      <c r="G658" s="281">
        <v>226</v>
      </c>
      <c r="H658" s="282"/>
      <c r="I658" s="283">
        <v>1</v>
      </c>
      <c r="J658" s="283"/>
      <c r="K658" s="284">
        <v>12000</v>
      </c>
      <c r="L658" s="284"/>
    </row>
    <row r="659" spans="1:12" ht="15">
      <c r="A659" s="49">
        <v>1</v>
      </c>
      <c r="B659" s="258"/>
      <c r="C659" s="259"/>
      <c r="D659" s="259"/>
      <c r="E659" s="259"/>
      <c r="F659" s="260"/>
      <c r="G659" s="281"/>
      <c r="H659" s="282"/>
      <c r="I659" s="283">
        <v>1</v>
      </c>
      <c r="J659" s="283"/>
      <c r="K659" s="284">
        <v>0</v>
      </c>
      <c r="L659" s="284"/>
    </row>
    <row r="660" spans="1:12" ht="15">
      <c r="A660" s="285" t="s">
        <v>20</v>
      </c>
      <c r="B660" s="285"/>
      <c r="C660" s="285"/>
      <c r="D660" s="285"/>
      <c r="E660" s="285"/>
      <c r="F660" s="285"/>
      <c r="G660" s="285" t="s">
        <v>21</v>
      </c>
      <c r="H660" s="285"/>
      <c r="I660" s="285" t="s">
        <v>21</v>
      </c>
      <c r="J660" s="285"/>
      <c r="K660" s="286">
        <f>K659+K658</f>
        <v>12000</v>
      </c>
      <c r="L660" s="287"/>
    </row>
  </sheetData>
  <sheetProtection/>
  <mergeCells count="1296">
    <mergeCell ref="B659:F659"/>
    <mergeCell ref="G659:H659"/>
    <mergeCell ref="I659:J659"/>
    <mergeCell ref="K659:L659"/>
    <mergeCell ref="A660:F660"/>
    <mergeCell ref="G660:H660"/>
    <mergeCell ref="I660:J660"/>
    <mergeCell ref="K660:L660"/>
    <mergeCell ref="B657:F657"/>
    <mergeCell ref="G657:H657"/>
    <mergeCell ref="I657:J657"/>
    <mergeCell ref="K657:L657"/>
    <mergeCell ref="B658:F658"/>
    <mergeCell ref="G658:H658"/>
    <mergeCell ref="I658:J658"/>
    <mergeCell ref="K658:L658"/>
    <mergeCell ref="A652:D652"/>
    <mergeCell ref="E652:L652"/>
    <mergeCell ref="A653:D653"/>
    <mergeCell ref="E653:L653"/>
    <mergeCell ref="B655:L655"/>
    <mergeCell ref="B656:F656"/>
    <mergeCell ref="G656:H656"/>
    <mergeCell ref="I656:J656"/>
    <mergeCell ref="K656:L656"/>
    <mergeCell ref="A649:F649"/>
    <mergeCell ref="G649:H649"/>
    <mergeCell ref="I649:J649"/>
    <mergeCell ref="K649:L649"/>
    <mergeCell ref="A651:D651"/>
    <mergeCell ref="E651:L651"/>
    <mergeCell ref="B648:F648"/>
    <mergeCell ref="G648:H648"/>
    <mergeCell ref="I648:J648"/>
    <mergeCell ref="K648:L648"/>
    <mergeCell ref="B645:L645"/>
    <mergeCell ref="B646:F646"/>
    <mergeCell ref="G646:H646"/>
    <mergeCell ref="I646:J646"/>
    <mergeCell ref="K646:L646"/>
    <mergeCell ref="B647:F647"/>
    <mergeCell ref="G647:H647"/>
    <mergeCell ref="I647:J647"/>
    <mergeCell ref="K647:L647"/>
    <mergeCell ref="A641:D641"/>
    <mergeCell ref="E641:L641"/>
    <mergeCell ref="A642:D642"/>
    <mergeCell ref="E642:L642"/>
    <mergeCell ref="A643:D643"/>
    <mergeCell ref="E643:L643"/>
    <mergeCell ref="B278:E278"/>
    <mergeCell ref="G278:H278"/>
    <mergeCell ref="K278:L278"/>
    <mergeCell ref="I625:J625"/>
    <mergeCell ref="K625:L625"/>
    <mergeCell ref="B626:F626"/>
    <mergeCell ref="G626:H626"/>
    <mergeCell ref="I626:J626"/>
    <mergeCell ref="K626:L626"/>
    <mergeCell ref="B625:F625"/>
    <mergeCell ref="G625:H625"/>
    <mergeCell ref="A622:D622"/>
    <mergeCell ref="E622:L622"/>
    <mergeCell ref="B624:F624"/>
    <mergeCell ref="G624:H624"/>
    <mergeCell ref="I624:J624"/>
    <mergeCell ref="K624:L624"/>
    <mergeCell ref="G628:H628"/>
    <mergeCell ref="I628:J628"/>
    <mergeCell ref="K628:L628"/>
    <mergeCell ref="B627:F627"/>
    <mergeCell ref="G627:H627"/>
    <mergeCell ref="I627:J627"/>
    <mergeCell ref="K627:L627"/>
    <mergeCell ref="A628:F628"/>
    <mergeCell ref="A620:D620"/>
    <mergeCell ref="E620:L620"/>
    <mergeCell ref="A621:D621"/>
    <mergeCell ref="E621:L621"/>
    <mergeCell ref="K210:L210"/>
    <mergeCell ref="K215:L215"/>
    <mergeCell ref="K216:L216"/>
    <mergeCell ref="B217:G217"/>
    <mergeCell ref="H217:J217"/>
    <mergeCell ref="K217:L217"/>
    <mergeCell ref="A202:D202"/>
    <mergeCell ref="A204:D204"/>
    <mergeCell ref="E204:L204"/>
    <mergeCell ref="B206:L206"/>
    <mergeCell ref="G600:H600"/>
    <mergeCell ref="I600:J600"/>
    <mergeCell ref="K600:L600"/>
    <mergeCell ref="A221:G221"/>
    <mergeCell ref="B222:J222"/>
    <mergeCell ref="B210:G210"/>
    <mergeCell ref="F192:H192"/>
    <mergeCell ref="F193:F197"/>
    <mergeCell ref="G193:G197"/>
    <mergeCell ref="H193:H197"/>
    <mergeCell ref="B198:C198"/>
    <mergeCell ref="A200:C200"/>
    <mergeCell ref="B199:C199"/>
    <mergeCell ref="B188:L188"/>
    <mergeCell ref="A190:A197"/>
    <mergeCell ref="B190:C197"/>
    <mergeCell ref="D190:D197"/>
    <mergeCell ref="E190:H191"/>
    <mergeCell ref="I190:I197"/>
    <mergeCell ref="J190:J197"/>
    <mergeCell ref="K190:K197"/>
    <mergeCell ref="L190:L197"/>
    <mergeCell ref="E192:E197"/>
    <mergeCell ref="B223:J223"/>
    <mergeCell ref="B224:J224"/>
    <mergeCell ref="B225:J225"/>
    <mergeCell ref="A184:D184"/>
    <mergeCell ref="E184:L184"/>
    <mergeCell ref="A185:D185"/>
    <mergeCell ref="E185:L185"/>
    <mergeCell ref="A186:D186"/>
    <mergeCell ref="E186:L186"/>
    <mergeCell ref="H221:J221"/>
    <mergeCell ref="K221:L221"/>
    <mergeCell ref="B218:G218"/>
    <mergeCell ref="H218:J218"/>
    <mergeCell ref="B219:G219"/>
    <mergeCell ref="H219:J219"/>
    <mergeCell ref="B220:G220"/>
    <mergeCell ref="H220:J220"/>
    <mergeCell ref="K218:L218"/>
    <mergeCell ref="K219:L219"/>
    <mergeCell ref="K220:L220"/>
    <mergeCell ref="B214:G214"/>
    <mergeCell ref="H214:J214"/>
    <mergeCell ref="K214:L214"/>
    <mergeCell ref="B215:G215"/>
    <mergeCell ref="H215:J215"/>
    <mergeCell ref="B216:G216"/>
    <mergeCell ref="H216:J216"/>
    <mergeCell ref="B212:G212"/>
    <mergeCell ref="H212:J212"/>
    <mergeCell ref="K212:L212"/>
    <mergeCell ref="B213:G213"/>
    <mergeCell ref="H213:J213"/>
    <mergeCell ref="K213:L213"/>
    <mergeCell ref="H211:J211"/>
    <mergeCell ref="K211:L211"/>
    <mergeCell ref="A205:D205"/>
    <mergeCell ref="E205:L205"/>
    <mergeCell ref="B207:L207"/>
    <mergeCell ref="B208:G209"/>
    <mergeCell ref="H208:J209"/>
    <mergeCell ref="K208:L209"/>
    <mergeCell ref="A208:A209"/>
    <mergeCell ref="H210:J210"/>
    <mergeCell ref="E528:L528"/>
    <mergeCell ref="K514:L514"/>
    <mergeCell ref="I515:J515"/>
    <mergeCell ref="K515:L515"/>
    <mergeCell ref="B522:L522"/>
    <mergeCell ref="B523:F523"/>
    <mergeCell ref="G523:H523"/>
    <mergeCell ref="I523:J523"/>
    <mergeCell ref="K523:L523"/>
    <mergeCell ref="A518:D518"/>
    <mergeCell ref="K513:L513"/>
    <mergeCell ref="K524:L524"/>
    <mergeCell ref="A526:F526"/>
    <mergeCell ref="A519:D519"/>
    <mergeCell ref="E519:L519"/>
    <mergeCell ref="A520:D520"/>
    <mergeCell ref="E520:L520"/>
    <mergeCell ref="G526:H526"/>
    <mergeCell ref="I526:J526"/>
    <mergeCell ref="K526:L526"/>
    <mergeCell ref="B107:D107"/>
    <mergeCell ref="E107:G107"/>
    <mergeCell ref="H107:I107"/>
    <mergeCell ref="J107:K107"/>
    <mergeCell ref="B22:C22"/>
    <mergeCell ref="B536:F536"/>
    <mergeCell ref="G536:H536"/>
    <mergeCell ref="I536:J536"/>
    <mergeCell ref="K536:L536"/>
    <mergeCell ref="A528:D528"/>
    <mergeCell ref="A529:D529"/>
    <mergeCell ref="E529:L529"/>
    <mergeCell ref="B532:L532"/>
    <mergeCell ref="B534:F534"/>
    <mergeCell ref="G534:H534"/>
    <mergeCell ref="I534:J534"/>
    <mergeCell ref="K534:L534"/>
    <mergeCell ref="A537:F537"/>
    <mergeCell ref="G537:H537"/>
    <mergeCell ref="I537:J537"/>
    <mergeCell ref="K537:L537"/>
    <mergeCell ref="A530:D530"/>
    <mergeCell ref="E530:L530"/>
    <mergeCell ref="B535:F535"/>
    <mergeCell ref="G535:H535"/>
    <mergeCell ref="I535:J535"/>
    <mergeCell ref="K535:L535"/>
    <mergeCell ref="K386:L386"/>
    <mergeCell ref="I371:J371"/>
    <mergeCell ref="I372:J372"/>
    <mergeCell ref="I373:J373"/>
    <mergeCell ref="B383:L383"/>
    <mergeCell ref="K384:L384"/>
    <mergeCell ref="I384:J384"/>
    <mergeCell ref="I385:J385"/>
    <mergeCell ref="K385:L385"/>
    <mergeCell ref="I386:J386"/>
    <mergeCell ref="E518:L518"/>
    <mergeCell ref="B392:G392"/>
    <mergeCell ref="B393:G393"/>
    <mergeCell ref="B394:G394"/>
    <mergeCell ref="B395:G395"/>
    <mergeCell ref="A471:F471"/>
    <mergeCell ref="B478:F478"/>
    <mergeCell ref="G478:H478"/>
    <mergeCell ref="I478:J478"/>
    <mergeCell ref="K478:L478"/>
    <mergeCell ref="P441:Q441"/>
    <mergeCell ref="B360:L360"/>
    <mergeCell ref="B384:G384"/>
    <mergeCell ref="B385:G385"/>
    <mergeCell ref="B386:G386"/>
    <mergeCell ref="B387:G387"/>
    <mergeCell ref="B388:G388"/>
    <mergeCell ref="B389:G389"/>
    <mergeCell ref="B390:G390"/>
    <mergeCell ref="B391:G391"/>
    <mergeCell ref="A358:D358"/>
    <mergeCell ref="G358:H358"/>
    <mergeCell ref="I358:J358"/>
    <mergeCell ref="K358:L358"/>
    <mergeCell ref="G363:H363"/>
    <mergeCell ref="G365:H365"/>
    <mergeCell ref="I365:J365"/>
    <mergeCell ref="K365:L365"/>
    <mergeCell ref="G364:H364"/>
    <mergeCell ref="I364:J364"/>
    <mergeCell ref="I363:J363"/>
    <mergeCell ref="K363:L363"/>
    <mergeCell ref="G362:H362"/>
    <mergeCell ref="I362:J362"/>
    <mergeCell ref="I361:J361"/>
    <mergeCell ref="K355:L355"/>
    <mergeCell ref="G361:H361"/>
    <mergeCell ref="K361:L361"/>
    <mergeCell ref="K364:L364"/>
    <mergeCell ref="K362:L362"/>
    <mergeCell ref="B273:L273"/>
    <mergeCell ref="G274:H274"/>
    <mergeCell ref="G275:H275"/>
    <mergeCell ref="K275:L275"/>
    <mergeCell ref="K353:L353"/>
    <mergeCell ref="K348:L348"/>
    <mergeCell ref="K351:L351"/>
    <mergeCell ref="B337:D337"/>
    <mergeCell ref="K168:L168"/>
    <mergeCell ref="E284:L284"/>
    <mergeCell ref="B277:E277"/>
    <mergeCell ref="H173:J173"/>
    <mergeCell ref="K173:L173"/>
    <mergeCell ref="B279:E279"/>
    <mergeCell ref="H175:J175"/>
    <mergeCell ref="K175:L175"/>
    <mergeCell ref="B275:E275"/>
    <mergeCell ref="B211:G211"/>
    <mergeCell ref="E464:L464"/>
    <mergeCell ref="A269:D269"/>
    <mergeCell ref="E269:L269"/>
    <mergeCell ref="E270:L270"/>
    <mergeCell ref="K468:L468"/>
    <mergeCell ref="A161:D161"/>
    <mergeCell ref="E161:L161"/>
    <mergeCell ref="K276:L276"/>
    <mergeCell ref="A280:E280"/>
    <mergeCell ref="K280:L280"/>
    <mergeCell ref="B470:F470"/>
    <mergeCell ref="I470:J470"/>
    <mergeCell ref="K470:L470"/>
    <mergeCell ref="B469:F469"/>
    <mergeCell ref="I469:J469"/>
    <mergeCell ref="K469:L469"/>
    <mergeCell ref="A472:D472"/>
    <mergeCell ref="E472:L472"/>
    <mergeCell ref="B460:F460"/>
    <mergeCell ref="I460:J460"/>
    <mergeCell ref="K460:L460"/>
    <mergeCell ref="A473:D473"/>
    <mergeCell ref="E473:L473"/>
    <mergeCell ref="I461:J461"/>
    <mergeCell ref="K461:L461"/>
    <mergeCell ref="A463:D463"/>
    <mergeCell ref="B476:L476"/>
    <mergeCell ref="A464:D464"/>
    <mergeCell ref="E454:L454"/>
    <mergeCell ref="B457:L457"/>
    <mergeCell ref="B458:F458"/>
    <mergeCell ref="A455:D455"/>
    <mergeCell ref="E455:L455"/>
    <mergeCell ref="K458:L458"/>
    <mergeCell ref="K459:L459"/>
    <mergeCell ref="I468:J468"/>
    <mergeCell ref="B479:F479"/>
    <mergeCell ref="G479:H479"/>
    <mergeCell ref="I479:J479"/>
    <mergeCell ref="K479:L479"/>
    <mergeCell ref="A461:F461"/>
    <mergeCell ref="B419:F419"/>
    <mergeCell ref="J430:K430"/>
    <mergeCell ref="H430:I430"/>
    <mergeCell ref="B432:F432"/>
    <mergeCell ref="H432:I432"/>
    <mergeCell ref="E485:L485"/>
    <mergeCell ref="B450:F450"/>
    <mergeCell ref="I450:J450"/>
    <mergeCell ref="K450:L450"/>
    <mergeCell ref="A451:F451"/>
    <mergeCell ref="I451:J451"/>
    <mergeCell ref="K451:L451"/>
    <mergeCell ref="A453:D453"/>
    <mergeCell ref="E453:L453"/>
    <mergeCell ref="I458:J458"/>
    <mergeCell ref="K401:L401"/>
    <mergeCell ref="B397:G397"/>
    <mergeCell ref="A401:G401"/>
    <mergeCell ref="A466:D466"/>
    <mergeCell ref="E466:L466"/>
    <mergeCell ref="B424:F424"/>
    <mergeCell ref="B425:F425"/>
    <mergeCell ref="B426:F426"/>
    <mergeCell ref="B430:F430"/>
    <mergeCell ref="B427:F427"/>
    <mergeCell ref="A486:D486"/>
    <mergeCell ref="E486:L486"/>
    <mergeCell ref="B489:L489"/>
    <mergeCell ref="B490:F490"/>
    <mergeCell ref="A494:F494"/>
    <mergeCell ref="I394:J394"/>
    <mergeCell ref="I395:J395"/>
    <mergeCell ref="I401:J401"/>
    <mergeCell ref="K394:L394"/>
    <mergeCell ref="K395:L395"/>
    <mergeCell ref="K391:L391"/>
    <mergeCell ref="K392:L392"/>
    <mergeCell ref="E444:L444"/>
    <mergeCell ref="J420:K420"/>
    <mergeCell ref="B417:F417"/>
    <mergeCell ref="I471:J471"/>
    <mergeCell ref="K471:L471"/>
    <mergeCell ref="B420:F420"/>
    <mergeCell ref="B421:F421"/>
    <mergeCell ref="B423:F423"/>
    <mergeCell ref="K387:L387"/>
    <mergeCell ref="K388:L388"/>
    <mergeCell ref="K389:L389"/>
    <mergeCell ref="K390:L390"/>
    <mergeCell ref="I387:J387"/>
    <mergeCell ref="I388:J388"/>
    <mergeCell ref="I389:J389"/>
    <mergeCell ref="I390:J390"/>
    <mergeCell ref="G376:H376"/>
    <mergeCell ref="I376:J376"/>
    <mergeCell ref="K376:L376"/>
    <mergeCell ref="B372:E372"/>
    <mergeCell ref="B371:E371"/>
    <mergeCell ref="A485:D485"/>
    <mergeCell ref="K393:L393"/>
    <mergeCell ref="I393:J393"/>
    <mergeCell ref="I391:J391"/>
    <mergeCell ref="I392:J392"/>
    <mergeCell ref="G373:H373"/>
    <mergeCell ref="B373:E373"/>
    <mergeCell ref="B375:E375"/>
    <mergeCell ref="K370:L370"/>
    <mergeCell ref="K371:L371"/>
    <mergeCell ref="K372:L372"/>
    <mergeCell ref="K373:L373"/>
    <mergeCell ref="A376:E376"/>
    <mergeCell ref="G375:H375"/>
    <mergeCell ref="I375:J375"/>
    <mergeCell ref="K375:L375"/>
    <mergeCell ref="G370:H370"/>
    <mergeCell ref="K366:L366"/>
    <mergeCell ref="K367:L367"/>
    <mergeCell ref="G371:H371"/>
    <mergeCell ref="G372:H372"/>
    <mergeCell ref="K369:L369"/>
    <mergeCell ref="G368:H368"/>
    <mergeCell ref="I368:J368"/>
    <mergeCell ref="B322:E322"/>
    <mergeCell ref="G322:H322"/>
    <mergeCell ref="I366:J366"/>
    <mergeCell ref="I367:J367"/>
    <mergeCell ref="G351:H351"/>
    <mergeCell ref="I351:J351"/>
    <mergeCell ref="B353:D353"/>
    <mergeCell ref="I322:J322"/>
    <mergeCell ref="I345:J345"/>
    <mergeCell ref="I355:J355"/>
    <mergeCell ref="H171:J171"/>
    <mergeCell ref="B295:L295"/>
    <mergeCell ref="B179:J179"/>
    <mergeCell ref="B180:J180"/>
    <mergeCell ref="B181:J181"/>
    <mergeCell ref="H174:J174"/>
    <mergeCell ref="K354:L354"/>
    <mergeCell ref="K172:L172"/>
    <mergeCell ref="B178:J178"/>
    <mergeCell ref="G276:H276"/>
    <mergeCell ref="K64:L65"/>
    <mergeCell ref="B64:G65"/>
    <mergeCell ref="K274:L274"/>
    <mergeCell ref="B274:E274"/>
    <mergeCell ref="H70:J70"/>
    <mergeCell ref="H71:J71"/>
    <mergeCell ref="H172:J172"/>
    <mergeCell ref="B173:G173"/>
    <mergeCell ref="B170:G170"/>
    <mergeCell ref="H170:J170"/>
    <mergeCell ref="K170:L170"/>
    <mergeCell ref="B171:G171"/>
    <mergeCell ref="A177:G177"/>
    <mergeCell ref="H177:J177"/>
    <mergeCell ref="K177:L177"/>
    <mergeCell ref="B175:G175"/>
    <mergeCell ref="B172:G172"/>
    <mergeCell ref="B174:G174"/>
    <mergeCell ref="A268:D268"/>
    <mergeCell ref="K174:L174"/>
    <mergeCell ref="B19:C19"/>
    <mergeCell ref="B32:L32"/>
    <mergeCell ref="B33:L33"/>
    <mergeCell ref="H35:I35"/>
    <mergeCell ref="A25:C25"/>
    <mergeCell ref="J36:K36"/>
    <mergeCell ref="B21:C21"/>
    <mergeCell ref="J35:K35"/>
    <mergeCell ref="H37:I37"/>
    <mergeCell ref="J37:K37"/>
    <mergeCell ref="A38:D38"/>
    <mergeCell ref="E38:G38"/>
    <mergeCell ref="H38:I38"/>
    <mergeCell ref="J38:K38"/>
    <mergeCell ref="B37:D37"/>
    <mergeCell ref="E37:G37"/>
    <mergeCell ref="A1:L1"/>
    <mergeCell ref="B9:L9"/>
    <mergeCell ref="I11:I18"/>
    <mergeCell ref="D11:D18"/>
    <mergeCell ref="E5:L5"/>
    <mergeCell ref="E6:L6"/>
    <mergeCell ref="A6:D6"/>
    <mergeCell ref="A5:D5"/>
    <mergeCell ref="K11:K18"/>
    <mergeCell ref="J11:J18"/>
    <mergeCell ref="A11:A18"/>
    <mergeCell ref="G14:G18"/>
    <mergeCell ref="E11:H12"/>
    <mergeCell ref="B3:L3"/>
    <mergeCell ref="L11:L18"/>
    <mergeCell ref="F14:F18"/>
    <mergeCell ref="E13:E18"/>
    <mergeCell ref="F13:H13"/>
    <mergeCell ref="H14:H18"/>
    <mergeCell ref="B36:D36"/>
    <mergeCell ref="E36:G36"/>
    <mergeCell ref="H36:I36"/>
    <mergeCell ref="B23:C23"/>
    <mergeCell ref="B24:C24"/>
    <mergeCell ref="A7:D7"/>
    <mergeCell ref="E7:L7"/>
    <mergeCell ref="B35:D35"/>
    <mergeCell ref="E35:G35"/>
    <mergeCell ref="B11:C18"/>
    <mergeCell ref="B81:J81"/>
    <mergeCell ref="B82:J82"/>
    <mergeCell ref="A140:D140"/>
    <mergeCell ref="E140:L140"/>
    <mergeCell ref="K73:L73"/>
    <mergeCell ref="B75:G75"/>
    <mergeCell ref="H73:J73"/>
    <mergeCell ref="H74:J74"/>
    <mergeCell ref="B79:J79"/>
    <mergeCell ref="B80:J80"/>
    <mergeCell ref="E43:L43"/>
    <mergeCell ref="B144:L144"/>
    <mergeCell ref="A146:A153"/>
    <mergeCell ref="B146:C153"/>
    <mergeCell ref="D146:D153"/>
    <mergeCell ref="F48:G48"/>
    <mergeCell ref="F49:G49"/>
    <mergeCell ref="F50:G50"/>
    <mergeCell ref="F51:G51"/>
    <mergeCell ref="H67:J67"/>
    <mergeCell ref="B20:C20"/>
    <mergeCell ref="A51:D51"/>
    <mergeCell ref="H51:I51"/>
    <mergeCell ref="J51:K51"/>
    <mergeCell ref="B49:D49"/>
    <mergeCell ref="H49:I49"/>
    <mergeCell ref="A41:D41"/>
    <mergeCell ref="E41:L41"/>
    <mergeCell ref="E42:L42"/>
    <mergeCell ref="A43:D43"/>
    <mergeCell ref="B154:C154"/>
    <mergeCell ref="I146:I153"/>
    <mergeCell ref="E146:H147"/>
    <mergeCell ref="J146:J153"/>
    <mergeCell ref="K124:L124"/>
    <mergeCell ref="B46:L46"/>
    <mergeCell ref="B48:D48"/>
    <mergeCell ref="H48:I48"/>
    <mergeCell ref="J48:K48"/>
    <mergeCell ref="B74:G74"/>
    <mergeCell ref="H129:J129"/>
    <mergeCell ref="J49:K49"/>
    <mergeCell ref="B50:D50"/>
    <mergeCell ref="H50:I50"/>
    <mergeCell ref="J50:K50"/>
    <mergeCell ref="H149:H153"/>
    <mergeCell ref="B61:L61"/>
    <mergeCell ref="B62:L62"/>
    <mergeCell ref="H64:J65"/>
    <mergeCell ref="H69:J69"/>
    <mergeCell ref="G149:G153"/>
    <mergeCell ref="B125:G125"/>
    <mergeCell ref="H125:J125"/>
    <mergeCell ref="A141:D141"/>
    <mergeCell ref="E141:L141"/>
    <mergeCell ref="B124:G124"/>
    <mergeCell ref="H124:J124"/>
    <mergeCell ref="B128:G128"/>
    <mergeCell ref="B133:J133"/>
    <mergeCell ref="A129:G129"/>
    <mergeCell ref="B123:G123"/>
    <mergeCell ref="H123:J123"/>
    <mergeCell ref="K123:L123"/>
    <mergeCell ref="A160:D160"/>
    <mergeCell ref="E160:L160"/>
    <mergeCell ref="K146:K153"/>
    <mergeCell ref="L146:L153"/>
    <mergeCell ref="E148:E153"/>
    <mergeCell ref="F148:H148"/>
    <mergeCell ref="F149:F153"/>
    <mergeCell ref="K120:L120"/>
    <mergeCell ref="B121:G121"/>
    <mergeCell ref="H121:J121"/>
    <mergeCell ref="K121:L121"/>
    <mergeCell ref="B122:G122"/>
    <mergeCell ref="H122:J122"/>
    <mergeCell ref="K122:L122"/>
    <mergeCell ref="B103:L103"/>
    <mergeCell ref="B104:L104"/>
    <mergeCell ref="B106:D106"/>
    <mergeCell ref="E106:G106"/>
    <mergeCell ref="H106:I106"/>
    <mergeCell ref="B90:C97"/>
    <mergeCell ref="D90:D97"/>
    <mergeCell ref="E90:H91"/>
    <mergeCell ref="J106:K106"/>
    <mergeCell ref="J90:J97"/>
    <mergeCell ref="A90:A97"/>
    <mergeCell ref="B155:C155"/>
    <mergeCell ref="A156:C156"/>
    <mergeCell ref="A158:D158"/>
    <mergeCell ref="E158:L158"/>
    <mergeCell ref="E159:L159"/>
    <mergeCell ref="A142:D142"/>
    <mergeCell ref="E142:L142"/>
    <mergeCell ref="B108:D108"/>
    <mergeCell ref="E108:G108"/>
    <mergeCell ref="H118:J118"/>
    <mergeCell ref="K118:L118"/>
    <mergeCell ref="B119:G119"/>
    <mergeCell ref="H119:J119"/>
    <mergeCell ref="K119:L119"/>
    <mergeCell ref="H128:J128"/>
    <mergeCell ref="K128:L128"/>
    <mergeCell ref="K127:L127"/>
    <mergeCell ref="B120:G120"/>
    <mergeCell ref="H120:J120"/>
    <mergeCell ref="K72:L72"/>
    <mergeCell ref="B73:G73"/>
    <mergeCell ref="H75:J75"/>
    <mergeCell ref="H76:J76"/>
    <mergeCell ref="K171:L171"/>
    <mergeCell ref="B176:G176"/>
    <mergeCell ref="H176:J176"/>
    <mergeCell ref="K176:L176"/>
    <mergeCell ref="K77:L77"/>
    <mergeCell ref="B167:G167"/>
    <mergeCell ref="K68:L68"/>
    <mergeCell ref="K69:L69"/>
    <mergeCell ref="K70:L70"/>
    <mergeCell ref="K71:L71"/>
    <mergeCell ref="H167:J167"/>
    <mergeCell ref="K167:L167"/>
    <mergeCell ref="H72:J72"/>
    <mergeCell ref="K75:L75"/>
    <mergeCell ref="K76:L76"/>
    <mergeCell ref="I90:I97"/>
    <mergeCell ref="B68:G68"/>
    <mergeCell ref="B69:G69"/>
    <mergeCell ref="B70:G70"/>
    <mergeCell ref="B71:G71"/>
    <mergeCell ref="H77:J77"/>
    <mergeCell ref="B76:G76"/>
    <mergeCell ref="B72:G72"/>
    <mergeCell ref="H68:J68"/>
    <mergeCell ref="K67:L67"/>
    <mergeCell ref="B169:G169"/>
    <mergeCell ref="H169:J169"/>
    <mergeCell ref="K169:L169"/>
    <mergeCell ref="B166:G166"/>
    <mergeCell ref="H166:J166"/>
    <mergeCell ref="K166:L166"/>
    <mergeCell ref="A77:G77"/>
    <mergeCell ref="K74:L74"/>
    <mergeCell ref="B168:G168"/>
    <mergeCell ref="G337:H337"/>
    <mergeCell ref="I337:J337"/>
    <mergeCell ref="K337:L337"/>
    <mergeCell ref="A333:D333"/>
    <mergeCell ref="E333:L333"/>
    <mergeCell ref="A330:D330"/>
    <mergeCell ref="E330:L330"/>
    <mergeCell ref="A331:D331"/>
    <mergeCell ref="E331:L331"/>
    <mergeCell ref="E332:L332"/>
    <mergeCell ref="B335:L335"/>
    <mergeCell ref="B366:E366"/>
    <mergeCell ref="B367:E367"/>
    <mergeCell ref="B368:E368"/>
    <mergeCell ref="B369:E369"/>
    <mergeCell ref="B370:E370"/>
    <mergeCell ref="I370:J370"/>
    <mergeCell ref="G367:H367"/>
    <mergeCell ref="G369:H369"/>
    <mergeCell ref="B363:E363"/>
    <mergeCell ref="B361:E361"/>
    <mergeCell ref="B362:E362"/>
    <mergeCell ref="J415:K415"/>
    <mergeCell ref="H415:I415"/>
    <mergeCell ref="B396:G396"/>
    <mergeCell ref="I396:J396"/>
    <mergeCell ref="K396:L396"/>
    <mergeCell ref="B364:E364"/>
    <mergeCell ref="B365:E365"/>
    <mergeCell ref="B398:G398"/>
    <mergeCell ref="J432:K432"/>
    <mergeCell ref="B413:L413"/>
    <mergeCell ref="B415:F415"/>
    <mergeCell ref="B418:F418"/>
    <mergeCell ref="B416:F416"/>
    <mergeCell ref="B422:F422"/>
    <mergeCell ref="H428:I428"/>
    <mergeCell ref="J429:K429"/>
    <mergeCell ref="H429:I429"/>
    <mergeCell ref="H420:I420"/>
    <mergeCell ref="A434:F434"/>
    <mergeCell ref="A442:D442"/>
    <mergeCell ref="E442:L442"/>
    <mergeCell ref="A443:D443"/>
    <mergeCell ref="E443:L443"/>
    <mergeCell ref="H434:I434"/>
    <mergeCell ref="B449:F449"/>
    <mergeCell ref="I449:J449"/>
    <mergeCell ref="K449:L449"/>
    <mergeCell ref="B433:F433"/>
    <mergeCell ref="A445:D445"/>
    <mergeCell ref="E445:L445"/>
    <mergeCell ref="B447:L447"/>
    <mergeCell ref="B448:F448"/>
    <mergeCell ref="I448:J448"/>
    <mergeCell ref="K448:L448"/>
    <mergeCell ref="K339:L339"/>
    <mergeCell ref="K340:L340"/>
    <mergeCell ref="A342:D342"/>
    <mergeCell ref="G342:H342"/>
    <mergeCell ref="I342:J342"/>
    <mergeCell ref="B346:D346"/>
    <mergeCell ref="K341:L341"/>
    <mergeCell ref="K342:L342"/>
    <mergeCell ref="B344:L344"/>
    <mergeCell ref="B345:D345"/>
    <mergeCell ref="B338:D338"/>
    <mergeCell ref="G338:H338"/>
    <mergeCell ref="I338:J338"/>
    <mergeCell ref="K338:L338"/>
    <mergeCell ref="B339:D339"/>
    <mergeCell ref="B340:D340"/>
    <mergeCell ref="G339:H339"/>
    <mergeCell ref="G340:H340"/>
    <mergeCell ref="I339:J339"/>
    <mergeCell ref="I340:J340"/>
    <mergeCell ref="A507:D507"/>
    <mergeCell ref="E507:L507"/>
    <mergeCell ref="J416:K416"/>
    <mergeCell ref="H416:I416"/>
    <mergeCell ref="J417:K417"/>
    <mergeCell ref="H417:I417"/>
    <mergeCell ref="H433:I433"/>
    <mergeCell ref="J434:K434"/>
    <mergeCell ref="B429:F429"/>
    <mergeCell ref="B428:F428"/>
    <mergeCell ref="E463:L463"/>
    <mergeCell ref="B467:L467"/>
    <mergeCell ref="B468:F468"/>
    <mergeCell ref="B459:F459"/>
    <mergeCell ref="I459:J459"/>
    <mergeCell ref="I480:J480"/>
    <mergeCell ref="K480:L480"/>
    <mergeCell ref="B480:F480"/>
    <mergeCell ref="A474:D474"/>
    <mergeCell ref="E474:L474"/>
    <mergeCell ref="A483:F483"/>
    <mergeCell ref="G483:H483"/>
    <mergeCell ref="I483:J483"/>
    <mergeCell ref="K483:L483"/>
    <mergeCell ref="B524:F524"/>
    <mergeCell ref="G524:H524"/>
    <mergeCell ref="I524:J524"/>
    <mergeCell ref="B514:F514"/>
    <mergeCell ref="G514:H514"/>
    <mergeCell ref="I514:J514"/>
    <mergeCell ref="J433:K433"/>
    <mergeCell ref="B525:F525"/>
    <mergeCell ref="G525:H525"/>
    <mergeCell ref="I525:J525"/>
    <mergeCell ref="K525:L525"/>
    <mergeCell ref="G480:H480"/>
    <mergeCell ref="A516:F516"/>
    <mergeCell ref="G516:H516"/>
    <mergeCell ref="I516:J516"/>
    <mergeCell ref="K516:L516"/>
    <mergeCell ref="A508:D508"/>
    <mergeCell ref="E508:L508"/>
    <mergeCell ref="A509:D509"/>
    <mergeCell ref="E509:L509"/>
    <mergeCell ref="B511:L511"/>
    <mergeCell ref="B515:F515"/>
    <mergeCell ref="G515:H515"/>
    <mergeCell ref="B513:F513"/>
    <mergeCell ref="G513:H513"/>
    <mergeCell ref="I513:J513"/>
    <mergeCell ref="B491:F491"/>
    <mergeCell ref="J423:K423"/>
    <mergeCell ref="H423:I423"/>
    <mergeCell ref="J424:K424"/>
    <mergeCell ref="H424:I424"/>
    <mergeCell ref="J425:K425"/>
    <mergeCell ref="H425:I425"/>
    <mergeCell ref="J426:K426"/>
    <mergeCell ref="H426:I426"/>
    <mergeCell ref="J427:K427"/>
    <mergeCell ref="H494:I494"/>
    <mergeCell ref="J494:K494"/>
    <mergeCell ref="B493:F493"/>
    <mergeCell ref="H493:I493"/>
    <mergeCell ref="J493:K493"/>
    <mergeCell ref="B492:F492"/>
    <mergeCell ref="H501:I501"/>
    <mergeCell ref="J501:K501"/>
    <mergeCell ref="A487:D487"/>
    <mergeCell ref="E487:L487"/>
    <mergeCell ref="J490:K490"/>
    <mergeCell ref="H490:I490"/>
    <mergeCell ref="H491:I491"/>
    <mergeCell ref="J491:K491"/>
    <mergeCell ref="H492:I492"/>
    <mergeCell ref="J492:K492"/>
    <mergeCell ref="K90:K97"/>
    <mergeCell ref="L90:L97"/>
    <mergeCell ref="E92:E97"/>
    <mergeCell ref="F92:H92"/>
    <mergeCell ref="F93:F97"/>
    <mergeCell ref="G93:G97"/>
    <mergeCell ref="H93:H97"/>
    <mergeCell ref="A85:D85"/>
    <mergeCell ref="E85:L85"/>
    <mergeCell ref="A86:D86"/>
    <mergeCell ref="E86:L86"/>
    <mergeCell ref="B88:L88"/>
    <mergeCell ref="A64:A65"/>
    <mergeCell ref="B66:G66"/>
    <mergeCell ref="H66:J66"/>
    <mergeCell ref="K66:L66"/>
    <mergeCell ref="B67:G67"/>
    <mergeCell ref="A44:D44"/>
    <mergeCell ref="E44:L44"/>
    <mergeCell ref="B113:L113"/>
    <mergeCell ref="B114:L114"/>
    <mergeCell ref="A116:A117"/>
    <mergeCell ref="B116:G117"/>
    <mergeCell ref="H116:J117"/>
    <mergeCell ref="K116:L117"/>
    <mergeCell ref="A84:D84"/>
    <mergeCell ref="E84:L84"/>
    <mergeCell ref="H127:J127"/>
    <mergeCell ref="B98:C98"/>
    <mergeCell ref="B99:C99"/>
    <mergeCell ref="B100:C100"/>
    <mergeCell ref="A101:C101"/>
    <mergeCell ref="A109:D109"/>
    <mergeCell ref="E109:G109"/>
    <mergeCell ref="H108:I108"/>
    <mergeCell ref="J108:K108"/>
    <mergeCell ref="B118:G118"/>
    <mergeCell ref="K289:L289"/>
    <mergeCell ref="H109:I109"/>
    <mergeCell ref="J109:K109"/>
    <mergeCell ref="A271:D271"/>
    <mergeCell ref="E271:L271"/>
    <mergeCell ref="K125:L125"/>
    <mergeCell ref="B126:G126"/>
    <mergeCell ref="H126:J126"/>
    <mergeCell ref="K126:L126"/>
    <mergeCell ref="B127:G127"/>
    <mergeCell ref="K279:L279"/>
    <mergeCell ref="B276:E276"/>
    <mergeCell ref="A285:D285"/>
    <mergeCell ref="E285:L285"/>
    <mergeCell ref="E286:L286"/>
    <mergeCell ref="B288:L288"/>
    <mergeCell ref="G277:H277"/>
    <mergeCell ref="G279:H279"/>
    <mergeCell ref="B282:L282"/>
    <mergeCell ref="A284:D284"/>
    <mergeCell ref="K292:L292"/>
    <mergeCell ref="I292:J292"/>
    <mergeCell ref="G292:H292"/>
    <mergeCell ref="B290:E290"/>
    <mergeCell ref="B162:L162"/>
    <mergeCell ref="B163:L163"/>
    <mergeCell ref="I289:J289"/>
    <mergeCell ref="G289:H289"/>
    <mergeCell ref="G280:H280"/>
    <mergeCell ref="A287:D287"/>
    <mergeCell ref="K290:L290"/>
    <mergeCell ref="K291:L291"/>
    <mergeCell ref="I291:J291"/>
    <mergeCell ref="G291:H291"/>
    <mergeCell ref="K129:L129"/>
    <mergeCell ref="B130:J130"/>
    <mergeCell ref="B131:J131"/>
    <mergeCell ref="B132:J132"/>
    <mergeCell ref="E287:L287"/>
    <mergeCell ref="K277:L277"/>
    <mergeCell ref="K164:L165"/>
    <mergeCell ref="K293:L293"/>
    <mergeCell ref="G293:H293"/>
    <mergeCell ref="I293:J293"/>
    <mergeCell ref="A297:D297"/>
    <mergeCell ref="E297:L297"/>
    <mergeCell ref="B291:E291"/>
    <mergeCell ref="B292:E292"/>
    <mergeCell ref="G290:H290"/>
    <mergeCell ref="I290:J290"/>
    <mergeCell ref="B293:E293"/>
    <mergeCell ref="A294:E294"/>
    <mergeCell ref="I303:J303"/>
    <mergeCell ref="G303:H303"/>
    <mergeCell ref="A164:A165"/>
    <mergeCell ref="B164:G165"/>
    <mergeCell ref="H164:J165"/>
    <mergeCell ref="B289:E289"/>
    <mergeCell ref="H168:J168"/>
    <mergeCell ref="E268:L268"/>
    <mergeCell ref="I304:J304"/>
    <mergeCell ref="A299:D299"/>
    <mergeCell ref="E299:L299"/>
    <mergeCell ref="B301:L301"/>
    <mergeCell ref="E298:L298"/>
    <mergeCell ref="K294:L294"/>
    <mergeCell ref="I294:J294"/>
    <mergeCell ref="G294:H294"/>
    <mergeCell ref="I307:J307"/>
    <mergeCell ref="K306:L306"/>
    <mergeCell ref="K307:L307"/>
    <mergeCell ref="G307:H307"/>
    <mergeCell ref="A307:E307"/>
    <mergeCell ref="B303:E303"/>
    <mergeCell ref="B304:E304"/>
    <mergeCell ref="K303:L303"/>
    <mergeCell ref="K304:L304"/>
    <mergeCell ref="G304:H304"/>
    <mergeCell ref="G311:H311"/>
    <mergeCell ref="I311:J311"/>
    <mergeCell ref="K311:L311"/>
    <mergeCell ref="B305:E305"/>
    <mergeCell ref="G305:H305"/>
    <mergeCell ref="I305:J305"/>
    <mergeCell ref="K305:L305"/>
    <mergeCell ref="B306:E306"/>
    <mergeCell ref="G306:H306"/>
    <mergeCell ref="I306:J306"/>
    <mergeCell ref="B314:E314"/>
    <mergeCell ref="G314:H314"/>
    <mergeCell ref="I314:J314"/>
    <mergeCell ref="K314:L314"/>
    <mergeCell ref="B309:L309"/>
    <mergeCell ref="A302:D302"/>
    <mergeCell ref="E302:L302"/>
    <mergeCell ref="A310:D310"/>
    <mergeCell ref="E310:L310"/>
    <mergeCell ref="B311:E311"/>
    <mergeCell ref="K345:L345"/>
    <mergeCell ref="K346:L346"/>
    <mergeCell ref="B312:E312"/>
    <mergeCell ref="G312:H312"/>
    <mergeCell ref="I312:J312"/>
    <mergeCell ref="K312:L312"/>
    <mergeCell ref="B313:E313"/>
    <mergeCell ref="G313:H313"/>
    <mergeCell ref="I313:J313"/>
    <mergeCell ref="K313:L313"/>
    <mergeCell ref="J421:K421"/>
    <mergeCell ref="H421:I421"/>
    <mergeCell ref="J422:K422"/>
    <mergeCell ref="H422:I422"/>
    <mergeCell ref="H427:I427"/>
    <mergeCell ref="J428:K428"/>
    <mergeCell ref="I323:J323"/>
    <mergeCell ref="K323:L323"/>
    <mergeCell ref="A325:E325"/>
    <mergeCell ref="G325:H325"/>
    <mergeCell ref="I325:J325"/>
    <mergeCell ref="K325:L325"/>
    <mergeCell ref="B324:E324"/>
    <mergeCell ref="G324:H324"/>
    <mergeCell ref="I324:J324"/>
    <mergeCell ref="K324:L324"/>
    <mergeCell ref="K322:L322"/>
    <mergeCell ref="A320:D320"/>
    <mergeCell ref="B341:D341"/>
    <mergeCell ref="G341:H341"/>
    <mergeCell ref="I341:J341"/>
    <mergeCell ref="B431:F431"/>
    <mergeCell ref="H431:I431"/>
    <mergeCell ref="J431:K431"/>
    <mergeCell ref="B323:E323"/>
    <mergeCell ref="G323:H323"/>
    <mergeCell ref="B317:L317"/>
    <mergeCell ref="A318:D318"/>
    <mergeCell ref="E318:L318"/>
    <mergeCell ref="A319:D319"/>
    <mergeCell ref="E319:L319"/>
    <mergeCell ref="E320:L320"/>
    <mergeCell ref="K556:L556"/>
    <mergeCell ref="A315:E315"/>
    <mergeCell ref="G315:H315"/>
    <mergeCell ref="I315:J315"/>
    <mergeCell ref="K315:L315"/>
    <mergeCell ref="B328:L328"/>
    <mergeCell ref="G321:H321"/>
    <mergeCell ref="I321:J321"/>
    <mergeCell ref="K321:L321"/>
    <mergeCell ref="B321:E321"/>
    <mergeCell ref="K557:L557"/>
    <mergeCell ref="B552:L552"/>
    <mergeCell ref="B554:F554"/>
    <mergeCell ref="I554:J554"/>
    <mergeCell ref="K554:L554"/>
    <mergeCell ref="B555:F555"/>
    <mergeCell ref="I555:J555"/>
    <mergeCell ref="K555:L555"/>
    <mergeCell ref="B556:F556"/>
    <mergeCell ref="I556:J556"/>
    <mergeCell ref="H504:I504"/>
    <mergeCell ref="J504:K504"/>
    <mergeCell ref="A496:D496"/>
    <mergeCell ref="E496:L496"/>
    <mergeCell ref="A497:D497"/>
    <mergeCell ref="E497:L497"/>
    <mergeCell ref="A498:D498"/>
    <mergeCell ref="E498:L498"/>
    <mergeCell ref="B500:L500"/>
    <mergeCell ref="B501:F501"/>
    <mergeCell ref="A505:F505"/>
    <mergeCell ref="H505:I505"/>
    <mergeCell ref="J505:K505"/>
    <mergeCell ref="B502:F502"/>
    <mergeCell ref="H502:I502"/>
    <mergeCell ref="J502:K502"/>
    <mergeCell ref="B503:F503"/>
    <mergeCell ref="H503:I503"/>
    <mergeCell ref="J503:K503"/>
    <mergeCell ref="B504:F504"/>
    <mergeCell ref="E346:F346"/>
    <mergeCell ref="H419:I419"/>
    <mergeCell ref="K347:L347"/>
    <mergeCell ref="J418:K418"/>
    <mergeCell ref="H418:I418"/>
    <mergeCell ref="J419:K419"/>
    <mergeCell ref="I397:J397"/>
    <mergeCell ref="K397:L397"/>
    <mergeCell ref="G353:H353"/>
    <mergeCell ref="G354:H354"/>
    <mergeCell ref="B347:D347"/>
    <mergeCell ref="G348:H348"/>
    <mergeCell ref="I348:J348"/>
    <mergeCell ref="B350:L350"/>
    <mergeCell ref="B351:D351"/>
    <mergeCell ref="K356:L356"/>
    <mergeCell ref="G355:H355"/>
    <mergeCell ref="A348:D348"/>
    <mergeCell ref="B354:D354"/>
    <mergeCell ref="B355:D355"/>
    <mergeCell ref="B356:D356"/>
    <mergeCell ref="B357:D357"/>
    <mergeCell ref="G356:H356"/>
    <mergeCell ref="G357:H357"/>
    <mergeCell ref="I356:J356"/>
    <mergeCell ref="I357:J357"/>
    <mergeCell ref="K398:L398"/>
    <mergeCell ref="K399:L399"/>
    <mergeCell ref="I353:J353"/>
    <mergeCell ref="I354:J354"/>
    <mergeCell ref="G346:H346"/>
    <mergeCell ref="I346:J346"/>
    <mergeCell ref="K357:L357"/>
    <mergeCell ref="I369:J369"/>
    <mergeCell ref="G366:H366"/>
    <mergeCell ref="K368:L368"/>
    <mergeCell ref="B400:G400"/>
    <mergeCell ref="I400:J400"/>
    <mergeCell ref="K400:L400"/>
    <mergeCell ref="B374:E374"/>
    <mergeCell ref="G374:H374"/>
    <mergeCell ref="K374:L374"/>
    <mergeCell ref="I374:J374"/>
    <mergeCell ref="B399:G399"/>
    <mergeCell ref="I398:J398"/>
    <mergeCell ref="I399:J399"/>
    <mergeCell ref="E345:F345"/>
    <mergeCell ref="G345:H345"/>
    <mergeCell ref="B352:D352"/>
    <mergeCell ref="G352:H352"/>
    <mergeCell ref="I352:J352"/>
    <mergeCell ref="K352:L352"/>
    <mergeCell ref="E348:F348"/>
    <mergeCell ref="E347:F347"/>
    <mergeCell ref="G347:H347"/>
    <mergeCell ref="I347:J347"/>
    <mergeCell ref="B560:L560"/>
    <mergeCell ref="A562:D562"/>
    <mergeCell ref="E562:L562"/>
    <mergeCell ref="A563:D563"/>
    <mergeCell ref="E563:L563"/>
    <mergeCell ref="E564:L564"/>
    <mergeCell ref="A565:D565"/>
    <mergeCell ref="E565:L565"/>
    <mergeCell ref="B567:L567"/>
    <mergeCell ref="B569:F569"/>
    <mergeCell ref="H569:I569"/>
    <mergeCell ref="J569:K569"/>
    <mergeCell ref="B570:F570"/>
    <mergeCell ref="H570:I570"/>
    <mergeCell ref="J570:K570"/>
    <mergeCell ref="B571:F571"/>
    <mergeCell ref="H571:I571"/>
    <mergeCell ref="J571:K571"/>
    <mergeCell ref="B572:F572"/>
    <mergeCell ref="H572:I572"/>
    <mergeCell ref="J572:K572"/>
    <mergeCell ref="B573:F573"/>
    <mergeCell ref="H573:I573"/>
    <mergeCell ref="J573:K573"/>
    <mergeCell ref="B574:F574"/>
    <mergeCell ref="H574:I574"/>
    <mergeCell ref="J574:K574"/>
    <mergeCell ref="B575:F575"/>
    <mergeCell ref="H575:I575"/>
    <mergeCell ref="J575:K575"/>
    <mergeCell ref="B576:F576"/>
    <mergeCell ref="H576:I576"/>
    <mergeCell ref="J576:K576"/>
    <mergeCell ref="B577:F577"/>
    <mergeCell ref="H577:I577"/>
    <mergeCell ref="J577:K577"/>
    <mergeCell ref="B578:F578"/>
    <mergeCell ref="H578:I578"/>
    <mergeCell ref="J578:K578"/>
    <mergeCell ref="B579:F579"/>
    <mergeCell ref="H579:I579"/>
    <mergeCell ref="J579:K579"/>
    <mergeCell ref="B580:F580"/>
    <mergeCell ref="H580:I580"/>
    <mergeCell ref="J580:K580"/>
    <mergeCell ref="B581:F581"/>
    <mergeCell ref="H581:I581"/>
    <mergeCell ref="J581:K581"/>
    <mergeCell ref="B582:F582"/>
    <mergeCell ref="H582:I582"/>
    <mergeCell ref="J582:K582"/>
    <mergeCell ref="B583:F583"/>
    <mergeCell ref="H583:I583"/>
    <mergeCell ref="J583:K583"/>
    <mergeCell ref="B584:F584"/>
    <mergeCell ref="H584:I584"/>
    <mergeCell ref="J584:K584"/>
    <mergeCell ref="B585:F585"/>
    <mergeCell ref="H585:I585"/>
    <mergeCell ref="J585:K585"/>
    <mergeCell ref="A592:D592"/>
    <mergeCell ref="E592:L592"/>
    <mergeCell ref="B586:F586"/>
    <mergeCell ref="H586:I586"/>
    <mergeCell ref="J586:K586"/>
    <mergeCell ref="B587:F587"/>
    <mergeCell ref="H587:I587"/>
    <mergeCell ref="J587:K587"/>
    <mergeCell ref="B599:F599"/>
    <mergeCell ref="B600:F600"/>
    <mergeCell ref="A588:F588"/>
    <mergeCell ref="H588:I588"/>
    <mergeCell ref="J588:K588"/>
    <mergeCell ref="A595:D595"/>
    <mergeCell ref="E595:L595"/>
    <mergeCell ref="B597:L597"/>
    <mergeCell ref="A591:D591"/>
    <mergeCell ref="E591:L591"/>
    <mergeCell ref="B605:F605"/>
    <mergeCell ref="B606:F606"/>
    <mergeCell ref="B603:F603"/>
    <mergeCell ref="B604:F604"/>
    <mergeCell ref="B601:F601"/>
    <mergeCell ref="B602:F602"/>
    <mergeCell ref="B611:F611"/>
    <mergeCell ref="B612:F612"/>
    <mergeCell ref="B609:F609"/>
    <mergeCell ref="B610:F610"/>
    <mergeCell ref="B607:F607"/>
    <mergeCell ref="B608:F608"/>
    <mergeCell ref="B617:F617"/>
    <mergeCell ref="A618:F618"/>
    <mergeCell ref="B615:F615"/>
    <mergeCell ref="B616:F616"/>
    <mergeCell ref="B613:F613"/>
    <mergeCell ref="B614:F614"/>
    <mergeCell ref="B542:L542"/>
    <mergeCell ref="B544:F544"/>
    <mergeCell ref="I544:J544"/>
    <mergeCell ref="K544:L544"/>
    <mergeCell ref="B545:F545"/>
    <mergeCell ref="I545:J545"/>
    <mergeCell ref="K545:L545"/>
    <mergeCell ref="G544:H544"/>
    <mergeCell ref="G545:H545"/>
    <mergeCell ref="B546:F546"/>
    <mergeCell ref="I546:J546"/>
    <mergeCell ref="K546:L546"/>
    <mergeCell ref="A547:F547"/>
    <mergeCell ref="I547:J547"/>
    <mergeCell ref="K547:L547"/>
    <mergeCell ref="G546:H546"/>
    <mergeCell ref="G547:H547"/>
    <mergeCell ref="A539:D539"/>
    <mergeCell ref="E539:L539"/>
    <mergeCell ref="A540:D540"/>
    <mergeCell ref="E540:L540"/>
    <mergeCell ref="A541:D541"/>
    <mergeCell ref="E541:L541"/>
    <mergeCell ref="A227:D227"/>
    <mergeCell ref="E227:L227"/>
    <mergeCell ref="A228:D228"/>
    <mergeCell ref="E228:L228"/>
    <mergeCell ref="A229:D229"/>
    <mergeCell ref="E229:L229"/>
    <mergeCell ref="B231:L231"/>
    <mergeCell ref="A233:A240"/>
    <mergeCell ref="B233:C240"/>
    <mergeCell ref="D233:D240"/>
    <mergeCell ref="E233:H234"/>
    <mergeCell ref="I233:I240"/>
    <mergeCell ref="J233:J240"/>
    <mergeCell ref="K233:K240"/>
    <mergeCell ref="L233:L240"/>
    <mergeCell ref="E235:E240"/>
    <mergeCell ref="F235:H235"/>
    <mergeCell ref="F236:F240"/>
    <mergeCell ref="G236:G240"/>
    <mergeCell ref="H236:H240"/>
    <mergeCell ref="B241:C241"/>
    <mergeCell ref="B242:C242"/>
    <mergeCell ref="A243:C243"/>
    <mergeCell ref="A245:D245"/>
    <mergeCell ref="A246:D246"/>
    <mergeCell ref="A247:D247"/>
    <mergeCell ref="E247:L247"/>
    <mergeCell ref="G599:H599"/>
    <mergeCell ref="I599:J599"/>
    <mergeCell ref="K599:L599"/>
    <mergeCell ref="G554:H554"/>
    <mergeCell ref="G555:H555"/>
    <mergeCell ref="E248:L248"/>
    <mergeCell ref="B250:L250"/>
    <mergeCell ref="B251:L251"/>
    <mergeCell ref="A252:A253"/>
    <mergeCell ref="B252:G253"/>
    <mergeCell ref="H252:J253"/>
    <mergeCell ref="K252:L253"/>
    <mergeCell ref="B254:G254"/>
    <mergeCell ref="H254:J254"/>
    <mergeCell ref="K254:L254"/>
    <mergeCell ref="B255:G255"/>
    <mergeCell ref="H255:J255"/>
    <mergeCell ref="K255:L255"/>
    <mergeCell ref="B256:G256"/>
    <mergeCell ref="H256:J256"/>
    <mergeCell ref="K256:L256"/>
    <mergeCell ref="B257:G257"/>
    <mergeCell ref="H257:J257"/>
    <mergeCell ref="K257:L257"/>
    <mergeCell ref="B258:G258"/>
    <mergeCell ref="H258:J258"/>
    <mergeCell ref="K258:L258"/>
    <mergeCell ref="B259:G259"/>
    <mergeCell ref="H259:J259"/>
    <mergeCell ref="K259:L259"/>
    <mergeCell ref="B260:G260"/>
    <mergeCell ref="H260:J260"/>
    <mergeCell ref="K260:L260"/>
    <mergeCell ref="B261:G261"/>
    <mergeCell ref="H261:J261"/>
    <mergeCell ref="K261:L261"/>
    <mergeCell ref="B262:G262"/>
    <mergeCell ref="H262:J262"/>
    <mergeCell ref="K262:L262"/>
    <mergeCell ref="B263:G263"/>
    <mergeCell ref="H263:J263"/>
    <mergeCell ref="K263:L263"/>
    <mergeCell ref="B264:G264"/>
    <mergeCell ref="H264:J264"/>
    <mergeCell ref="K264:L264"/>
    <mergeCell ref="A265:G265"/>
    <mergeCell ref="H265:J265"/>
    <mergeCell ref="K265:L265"/>
    <mergeCell ref="K618:L618"/>
    <mergeCell ref="G612:H612"/>
    <mergeCell ref="G613:H613"/>
    <mergeCell ref="G618:H618"/>
    <mergeCell ref="I612:J612"/>
    <mergeCell ref="I613:J613"/>
    <mergeCell ref="I618:J618"/>
    <mergeCell ref="K612:L612"/>
    <mergeCell ref="K613:L613"/>
    <mergeCell ref="G556:H556"/>
    <mergeCell ref="G557:H557"/>
    <mergeCell ref="A549:D549"/>
    <mergeCell ref="E549:L549"/>
    <mergeCell ref="A550:D550"/>
    <mergeCell ref="E550:L550"/>
    <mergeCell ref="A551:D551"/>
    <mergeCell ref="E551:L551"/>
    <mergeCell ref="A557:F557"/>
    <mergeCell ref="I557:J557"/>
    <mergeCell ref="B482:F482"/>
    <mergeCell ref="G482:H482"/>
    <mergeCell ref="I482:J482"/>
    <mergeCell ref="K482:L482"/>
    <mergeCell ref="B481:F481"/>
    <mergeCell ref="G481:H481"/>
    <mergeCell ref="I481:J481"/>
    <mergeCell ref="K481:L481"/>
    <mergeCell ref="G636:H636"/>
    <mergeCell ref="I636:J636"/>
    <mergeCell ref="K636:L636"/>
    <mergeCell ref="A630:D630"/>
    <mergeCell ref="E630:L630"/>
    <mergeCell ref="A631:D631"/>
    <mergeCell ref="E631:L631"/>
    <mergeCell ref="A632:D632"/>
    <mergeCell ref="E632:L632"/>
    <mergeCell ref="A639:F639"/>
    <mergeCell ref="G639:H639"/>
    <mergeCell ref="I639:J639"/>
    <mergeCell ref="K639:L639"/>
    <mergeCell ref="B634:L634"/>
    <mergeCell ref="B635:F635"/>
    <mergeCell ref="G635:H635"/>
    <mergeCell ref="I635:J635"/>
    <mergeCell ref="K635:L635"/>
    <mergeCell ref="B636:F636"/>
    <mergeCell ref="B637:F637"/>
    <mergeCell ref="G637:H637"/>
    <mergeCell ref="I637:J637"/>
    <mergeCell ref="K637:L637"/>
    <mergeCell ref="B638:F638"/>
    <mergeCell ref="G638:H638"/>
    <mergeCell ref="I638:J638"/>
    <mergeCell ref="K638:L638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F10" sqref="F10"/>
    </sheetView>
  </sheetViews>
  <sheetFormatPr defaultColWidth="9.140625" defaultRowHeight="15"/>
  <sheetData>
    <row r="2" spans="1:4" ht="15">
      <c r="A2" s="361">
        <v>3476278.22</v>
      </c>
      <c r="B2" s="361"/>
      <c r="C2" s="361">
        <v>18099131.4</v>
      </c>
      <c r="D2" s="361"/>
    </row>
    <row r="3" spans="1:4" ht="15">
      <c r="A3" s="361" t="s">
        <v>116</v>
      </c>
      <c r="B3" s="361"/>
      <c r="C3" s="361" t="s">
        <v>117</v>
      </c>
      <c r="D3" s="361"/>
    </row>
    <row r="4" spans="1:4" ht="15">
      <c r="A4" s="360" t="e">
        <f>Расходы!K280+Расходы!#REF!+Расходы!K342+Расходы!I348+Расходы!K358+Расходы!K376+Расходы!K401+Расходы!J434</f>
        <v>#REF!</v>
      </c>
      <c r="B4" s="361"/>
      <c r="C4" s="360" t="e">
        <f>Расходы!L25+Расходы!L51+Расходы!K77+Расходы!J494+Расходы!L38</f>
        <v>#VALUE!</v>
      </c>
      <c r="D4" s="361"/>
    </row>
    <row r="5" spans="1:2" ht="15">
      <c r="A5" s="40"/>
      <c r="B5" s="40"/>
    </row>
    <row r="6" spans="1:4" ht="15">
      <c r="A6" s="360" t="e">
        <f>A2-A4</f>
        <v>#REF!</v>
      </c>
      <c r="B6" s="361"/>
      <c r="C6" s="360" t="e">
        <f>C2-C4</f>
        <v>#VALUE!</v>
      </c>
      <c r="D6" s="361"/>
    </row>
  </sheetData>
  <sheetProtection/>
  <mergeCells count="8">
    <mergeCell ref="C2:D2"/>
    <mergeCell ref="C6:D6"/>
    <mergeCell ref="A3:B3"/>
    <mergeCell ref="A4:B4"/>
    <mergeCell ref="C3:D3"/>
    <mergeCell ref="C4:D4"/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Matrix</cp:lastModifiedBy>
  <cp:lastPrinted>2021-01-21T07:21:39Z</cp:lastPrinted>
  <dcterms:created xsi:type="dcterms:W3CDTF">2019-03-22T10:22:51Z</dcterms:created>
  <dcterms:modified xsi:type="dcterms:W3CDTF">2022-09-05T08:56:39Z</dcterms:modified>
  <cp:category/>
  <cp:version/>
  <cp:contentType/>
  <cp:contentStatus/>
</cp:coreProperties>
</file>